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4"/>
  </bookViews>
  <sheets>
    <sheet name="Прилож.№2 2015-2017" sheetId="4" r:id="rId1"/>
    <sheet name="калькуляции 2015-2017" sheetId="5" r:id="rId2"/>
    <sheet name="Факт. строит. за 2015-2017" sheetId="6" r:id="rId3"/>
    <sheet name="мощность" sheetId="7" r:id="rId4"/>
    <sheet name="Лист1" sheetId="8" r:id="rId5"/>
  </sheets>
  <calcPr calcId="144525"/>
</workbook>
</file>

<file path=xl/calcChain.xml><?xml version="1.0" encoding="utf-8"?>
<calcChain xmlns="http://schemas.openxmlformats.org/spreadsheetml/2006/main">
  <c r="E120" i="8" l="1"/>
  <c r="F25" i="8"/>
  <c r="E25" i="8"/>
  <c r="D25" i="8"/>
  <c r="E66" i="7" l="1"/>
  <c r="F25" i="7"/>
  <c r="E25" i="7"/>
  <c r="D25" i="7"/>
  <c r="H37" i="6" l="1"/>
  <c r="G26" i="6"/>
  <c r="G24" i="6"/>
  <c r="H23" i="6"/>
  <c r="G23" i="6"/>
  <c r="H12" i="6"/>
  <c r="G12" i="6"/>
  <c r="F12" i="6"/>
  <c r="H11" i="6"/>
  <c r="G11" i="6"/>
  <c r="E11" i="6"/>
  <c r="C44" i="4" l="1"/>
  <c r="F73" i="4"/>
  <c r="F74" i="4"/>
  <c r="C19" i="5" l="1"/>
  <c r="C17" i="5" s="1"/>
  <c r="E26" i="5"/>
  <c r="D26" i="5"/>
  <c r="E25" i="5"/>
  <c r="D25" i="5"/>
  <c r="E24" i="5"/>
  <c r="D24" i="5"/>
  <c r="E22" i="5"/>
  <c r="D22" i="5"/>
  <c r="E21" i="5"/>
  <c r="D21" i="5"/>
  <c r="E20" i="5"/>
  <c r="D20" i="5"/>
  <c r="E19" i="5"/>
  <c r="D19" i="5"/>
  <c r="E17" i="5"/>
  <c r="D17" i="5"/>
  <c r="E16" i="5"/>
  <c r="D16" i="5"/>
  <c r="E15" i="5"/>
  <c r="D15" i="5"/>
  <c r="E14" i="5"/>
  <c r="D14" i="5"/>
  <c r="D11" i="5"/>
  <c r="E11" i="5"/>
  <c r="C63" i="5"/>
  <c r="D72" i="5"/>
  <c r="D71" i="5"/>
  <c r="D70" i="5"/>
  <c r="D68" i="5"/>
  <c r="D67" i="5"/>
  <c r="D66" i="5"/>
  <c r="D65" i="5"/>
  <c r="D63" i="5"/>
  <c r="D62" i="5"/>
  <c r="D61" i="5"/>
  <c r="D60" i="5"/>
  <c r="D57" i="5"/>
  <c r="E72" i="5"/>
  <c r="E71" i="5"/>
  <c r="E70" i="5"/>
  <c r="E68" i="5"/>
  <c r="E67" i="5"/>
  <c r="E66" i="5"/>
  <c r="E65" i="5"/>
  <c r="E63" i="5"/>
  <c r="E62" i="5"/>
  <c r="E61" i="5"/>
  <c r="E60" i="5"/>
  <c r="E57" i="5"/>
  <c r="F12" i="4"/>
  <c r="C12" i="4"/>
  <c r="F11" i="4"/>
  <c r="F44" i="4"/>
  <c r="F43" i="4"/>
</calcChain>
</file>

<file path=xl/sharedStrings.xml><?xml version="1.0" encoding="utf-8"?>
<sst xmlns="http://schemas.openxmlformats.org/spreadsheetml/2006/main" count="514" uniqueCount="239">
  <si>
    <t>№</t>
  </si>
  <si>
    <t>Объект электросетевого хозяйства</t>
  </si>
  <si>
    <t>расходы, тыс. руб.</t>
  </si>
  <si>
    <t>1.3.1.3.</t>
  </si>
  <si>
    <t>1.3.2.3.1.</t>
  </si>
  <si>
    <t>2.</t>
  </si>
  <si>
    <t>Строительство кабельных линий</t>
  </si>
  <si>
    <t>2.1.2.</t>
  </si>
  <si>
    <t>2.1.2.2.</t>
  </si>
  <si>
    <t>2.1.2.2.2.</t>
  </si>
  <si>
    <t>3.</t>
  </si>
  <si>
    <t>Строительство пунктов секционирования</t>
  </si>
  <si>
    <t>4.</t>
  </si>
  <si>
    <t>4.1.1.2.</t>
  </si>
  <si>
    <t>4.1.1.3.</t>
  </si>
  <si>
    <t>4.1.1.4.</t>
  </si>
  <si>
    <t>4.1.2.3.</t>
  </si>
  <si>
    <t>4.1.2.4.</t>
  </si>
  <si>
    <t>4.1.2.5.</t>
  </si>
  <si>
    <t>5.</t>
  </si>
  <si>
    <t>Строительство центров питания, подстанций уровнем напряжения 35 кВ и выше (ПС)</t>
  </si>
  <si>
    <t>к Методическим указаниям по определению размера платы за технологическое присоединение к электрическим сетям</t>
  </si>
  <si>
    <t>1.</t>
  </si>
  <si>
    <t>1.3.</t>
  </si>
  <si>
    <t>№ п/п</t>
  </si>
  <si>
    <t>Наименование мероприятий</t>
  </si>
  <si>
    <t>Информация для расчета стандартизированной тарифной ставки С1</t>
  </si>
  <si>
    <t>Расходы по каждому мероприятию (руб.)</t>
  </si>
  <si>
    <t>Количество технологических присоединений (шт)</t>
  </si>
  <si>
    <t>Объем максимальной мощности (кВт)</t>
  </si>
  <si>
    <t>Расходы на одно присоединение (руб. на одно ТП)</t>
  </si>
  <si>
    <t xml:space="preserve">1. </t>
  </si>
  <si>
    <t xml:space="preserve">2. </t>
  </si>
  <si>
    <t>Приложение №2</t>
  </si>
  <si>
    <t xml:space="preserve">                 Генеральный директор                                                              А.В.Иванов</t>
  </si>
  <si>
    <t>исп. Одегова А.В.</t>
  </si>
  <si>
    <t>Проверка сетевой организацией  выполнения Заявителем</t>
  </si>
  <si>
    <t>Подготовка и выдача сетевой организацией технических условий Заявителю</t>
  </si>
  <si>
    <r>
      <t xml:space="preserve">Расходы на выполнение мероприятий по технологическому присоединению, предусмотренным подпунктами "А" и "В" пункта 16 Методических указаний,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за 2017 гг - город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Акционерное общество " Коммунальные электрические сети                                                        Краснокамского муниципального района"</t>
    </r>
  </si>
  <si>
    <r>
      <t xml:space="preserve">Расходы на выполнение мероприятий по технологическому присоединению, предусмотренным подпунктами "А" и "В" пункта 16 Методических указаний,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за 2016 г - город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Акционерное общество " Коммунальные электрические сети                                                        Краснокамского муниципального района"</t>
    </r>
  </si>
  <si>
    <r>
      <t xml:space="preserve">Расходы на выполнение мероприятий по технологическому присоединению, предусмотренным подпунктами "А" и "В" пункта 16 Методических указаний,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за 2015 г - город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Акционерное общество " Коммунальные электрические сети                                                        Краснокамского муниципального района"</t>
    </r>
  </si>
  <si>
    <t>Показатели</t>
  </si>
  <si>
    <t>тыс.руб.</t>
  </si>
  <si>
    <t>Приложение №3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</si>
  <si>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</si>
  <si>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</si>
  <si>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</si>
  <si>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</si>
  <si>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</si>
  <si>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 xml:space="preserve">1.3 </t>
  </si>
  <si>
    <t>Оплата труда ППП</t>
  </si>
  <si>
    <t>1.4.</t>
  </si>
  <si>
    <t>Отчисления на страховые взносы</t>
  </si>
  <si>
    <t>1.5.</t>
  </si>
  <si>
    <t>Прочие расходы, всего, в т.ч.:</t>
  </si>
  <si>
    <t>1.5.1</t>
  </si>
  <si>
    <t>работы и услуги производственного характера</t>
  </si>
  <si>
    <t>1.5.2</t>
  </si>
  <si>
    <t>налоги и сборы, уменьшающие налогооблагаемую прибыль организации, всего</t>
  </si>
  <si>
    <t>1.5.3</t>
  </si>
  <si>
    <t>работы и услуги непроизводственного характера, в т.ч.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</si>
  <si>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</si>
  <si>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</si>
  <si>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</si>
  <si>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</si>
  <si>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</si>
  <si>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консультационные и юридические услуги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</si>
  <si>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</si>
  <si>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</si>
  <si>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</si>
  <si>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</si>
  <si>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Внереализационные расходы, всего</t>
  </si>
  <si>
    <t>1.6.</t>
  </si>
  <si>
    <t>1.6.1</t>
  </si>
  <si>
    <t>расходы на услуги банка</t>
  </si>
  <si>
    <t>1.6.2</t>
  </si>
  <si>
    <t>процент за использование кредита</t>
  </si>
  <si>
    <t>1.6.3</t>
  </si>
  <si>
    <t>прочие обоснованные расходы</t>
  </si>
  <si>
    <t>1.6.4</t>
  </si>
  <si>
    <t>денежные выплаты социального характера</t>
  </si>
  <si>
    <t>Данные за предыдущий период регулирования                      (n-2) 2017</t>
  </si>
  <si>
    <t>Данные за год                    (n-3), предшествующий предыдущему периоду регулирования 2016</t>
  </si>
  <si>
    <t>Данные за год                             (n-4), предшествующий году                                        (n-3) 2015</t>
  </si>
  <si>
    <r>
      <t xml:space="preserve">Расчет 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за 2015 - 2017года - город                                                                                                                                               Акционерное общество " Коммунальные электрические сети                                                        Краснокамского муниципального района"</t>
    </r>
  </si>
  <si>
    <t>По мероприятиям, предусмотренным ппА п.16 -подготовка и выдача тех.условий</t>
  </si>
  <si>
    <t>По мероприятиям, предусмотренным ппВ п.16 -проверка выполнения тех.условий заявителем, факт присоединение</t>
  </si>
  <si>
    <t>Приложение № 1 к Методическим указаниям</t>
  </si>
  <si>
    <r>
      <t xml:space="preserve">Расходы на строительство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 </t>
    </r>
    <r>
      <rPr>
        <b/>
        <i/>
        <sz val="12"/>
        <color theme="1"/>
        <rFont val="Times New Roman"/>
        <family val="1"/>
        <charset val="204"/>
      </rPr>
      <t>Акционерное общество "Коммунальные электрические сети Краснокамского муниципального района"</t>
    </r>
    <r>
      <rPr>
        <b/>
        <sz val="12"/>
        <color theme="1"/>
        <rFont val="Times New Roman"/>
        <family val="1"/>
        <charset val="204"/>
      </rPr>
      <t xml:space="preserve">
город</t>
    </r>
  </si>
  <si>
    <t>Протяженность (для линий электропередачи), км</t>
  </si>
  <si>
    <t>2015 год</t>
  </si>
  <si>
    <t>2016 год</t>
  </si>
  <si>
    <t>2017 год</t>
  </si>
  <si>
    <t>Строительство воздушных линий:</t>
  </si>
  <si>
    <t>Материал опоры (деревянные (j=1), металлические (j=2), железобетонные (j=3))</t>
  </si>
  <si>
    <t>1.3.1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</si>
  <si>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</si>
  <si>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(l=3))</t>
  </si>
  <si>
    <t>1.3.1.3.2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</si>
  <si>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</si>
  <si>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ВЛ-0,4 кВ СИП до 50мм2</t>
  </si>
  <si>
    <t>ВЛ-0,4 кВ СИП от 50-100 мм2</t>
  </si>
  <si>
    <t>ВЛ-6кВ СИП до 50 мм2</t>
  </si>
  <si>
    <t>ВЛ-6кВ СИП от 50 до 100 мм2</t>
  </si>
  <si>
    <t>2.1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</si>
  <si>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</si>
  <si>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Одножильные (k=1) и трехжильные (k=2)</t>
  </si>
  <si>
    <t>Кабели с резиновой и пластмассовой изоляцией (l=1), бумажной изоляцией (l=2)</t>
  </si>
  <si>
    <t>КЛ-0,4 кВ до 50 мм2</t>
  </si>
  <si>
    <t>КЛ-04 кВ от 50-100 мм2</t>
  </si>
  <si>
    <t xml:space="preserve">КЛ-0,4 кВ от 100 - 200 мм2 </t>
  </si>
  <si>
    <t xml:space="preserve">КЛ-0,4 от 200-500 мм2 </t>
  </si>
  <si>
    <t>КЛ-6 кВ 50-100 мм2</t>
  </si>
  <si>
    <t>КЛ-6 кВ 100-200 мм2</t>
  </si>
  <si>
    <t>КЛ-6 кВ200-500 мм2</t>
  </si>
  <si>
    <t>НЕ ТРЕБУЕТСЯ</t>
  </si>
  <si>
    <t>3.j</t>
  </si>
  <si>
    <t>Реклоузеры (j=1), распределительные пункты (РП) (j=2), переключательные пункты (ПП) (j=3)</t>
  </si>
  <si>
    <t>3.j.k</t>
  </si>
  <si>
    <t>Номинальный ток до 100 А включительно (k=1), от 100 до 250 А включительно (k=2), от 250 до 500 А включительно (k=3), свыше 500 А (k=4)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</si>
  <si>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</si>
  <si>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4.1</t>
  </si>
  <si>
    <t>Комплектные трансформаторные подстанции (КТП) (j=1), распределительные трансформаторные подстанции (РТП) (j=2)</t>
  </si>
  <si>
    <t>4.1.1</t>
  </si>
  <si>
    <t>Однотрансформаторные (k=1), двухтрансформаторные и более (k=2)</t>
  </si>
  <si>
    <t>4.1.1.l</t>
  </si>
  <si>
    <t>Трансформаторная мощность до 25 кВА включительно (l=1), от 25 до 100 кВА включительно (l=2), от 100 до 250 кВА включительно (l=3), от 250 до 500 кВА (l=4), от 500 до 900 кВА включительно (l=5), свыше 1000 кВА (l=6)</t>
  </si>
  <si>
    <t>до 100 кВа</t>
  </si>
  <si>
    <t>до 160 кВа</t>
  </si>
  <si>
    <t>до 250кВа</t>
  </si>
  <si>
    <t>до 400кВа</t>
  </si>
  <si>
    <t>до 630кВа</t>
  </si>
  <si>
    <t>от 25 до 100 кВа</t>
  </si>
  <si>
    <t>5.j</t>
  </si>
  <si>
    <t>ПС 35 кВ (j=1), ПС 110 кВ и выше (j=2)</t>
  </si>
  <si>
    <t xml:space="preserve">Экономист </t>
  </si>
  <si>
    <t>Одегова А.В.</t>
  </si>
  <si>
    <t>4.1.1.6.</t>
  </si>
  <si>
    <t>свыше 1000 кВа</t>
  </si>
  <si>
    <t>Сведения о строительстве линий электропередачи при технологическом присоединении ЭПУ максимальной мощностью менее 8900 кВт и на уровне напряжения ниже 35 кВ ( для территорий городских населенных пунктов) АО "КЭС КМР"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</si>
  <si>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</si>
  <si>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</si>
  <si>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</si>
  <si>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Присоединенная максимальная мощность, кВт</t>
  </si>
  <si>
    <t>Строительство воздушных линий</t>
  </si>
  <si>
    <t>1.1.</t>
  </si>
  <si>
    <t xml:space="preserve">на деревянных опорах </t>
  </si>
  <si>
    <t>1.1.1.</t>
  </si>
  <si>
    <t>на деревянных опорах изолированным проводом</t>
  </si>
  <si>
    <t>1.1.1.1.</t>
  </si>
  <si>
    <t>на деревянных опорах изолированным медным проводом</t>
  </si>
  <si>
    <t>1.1.1.1.1.</t>
  </si>
  <si>
    <r>
      <t>Cечение провода до 50 мм</t>
    </r>
    <r>
      <rPr>
        <vertAlign val="superscript"/>
        <sz val="11"/>
        <rFont val="Times New Roman"/>
        <family val="1"/>
        <charset val="204"/>
      </rPr>
      <t>2</t>
    </r>
  </si>
  <si>
    <t>1.1.1.1.2.</t>
  </si>
  <si>
    <r>
      <t>Cечение провода  50 - 100 мм</t>
    </r>
    <r>
      <rPr>
        <vertAlign val="superscript"/>
        <sz val="11"/>
        <rFont val="Times New Roman"/>
        <family val="1"/>
        <charset val="204"/>
      </rPr>
      <t>2</t>
    </r>
  </si>
  <si>
    <t>1.1.1.1.3.</t>
  </si>
  <si>
    <r>
      <t>Cечение провода  100 - 200 мм</t>
    </r>
    <r>
      <rPr>
        <vertAlign val="superscript"/>
        <sz val="11"/>
        <rFont val="Times New Roman"/>
        <family val="1"/>
        <charset val="204"/>
      </rPr>
      <t>2</t>
    </r>
  </si>
  <si>
    <t>1.1.1.1.4.</t>
  </si>
  <si>
    <r>
      <t>Cечение провода  200 - 500 мм</t>
    </r>
    <r>
      <rPr>
        <vertAlign val="superscript"/>
        <sz val="11"/>
        <rFont val="Times New Roman"/>
        <family val="1"/>
        <charset val="204"/>
      </rPr>
      <t>2</t>
    </r>
  </si>
  <si>
    <t>1.1.1.1.5.</t>
  </si>
  <si>
    <r>
      <t>Cечение провода  500 - 800 мм</t>
    </r>
    <r>
      <rPr>
        <vertAlign val="superscript"/>
        <sz val="11"/>
        <rFont val="Times New Roman"/>
        <family val="1"/>
        <charset val="204"/>
      </rPr>
      <t>2</t>
    </r>
  </si>
  <si>
    <t>1.1.1.1.6.</t>
  </si>
  <si>
    <r>
      <t>Cечение провода  свыше 800 мм</t>
    </r>
    <r>
      <rPr>
        <vertAlign val="superscript"/>
        <sz val="11"/>
        <rFont val="Times New Roman"/>
        <family val="1"/>
        <charset val="204"/>
      </rPr>
      <t>2</t>
    </r>
  </si>
  <si>
    <t>1.1.1.2.</t>
  </si>
  <si>
    <t>на деревянных опорах изолированным стальным проводом</t>
  </si>
  <si>
    <t>1.1.1.2.1.</t>
  </si>
  <si>
    <t>1.1.1.2.2.</t>
  </si>
  <si>
    <t>1.1.1.2.3.</t>
  </si>
  <si>
    <t>1.1.1.2.4.</t>
  </si>
  <si>
    <t>1.1.1.2.5.</t>
  </si>
  <si>
    <t>1.1.1.2.6.</t>
  </si>
  <si>
    <t>1.1.1.3.</t>
  </si>
  <si>
    <t>на деревянных опорах изолированным сталеалюминиевым проводом</t>
  </si>
  <si>
    <t>1.1.1.3.1.</t>
  </si>
  <si>
    <t>1.2.</t>
  </si>
  <si>
    <t xml:space="preserve">на  железобетонных опорах </t>
  </si>
  <si>
    <t>1.2.1.</t>
  </si>
  <si>
    <t>на  железобетонных опорах изолированным сталеалюминиевым проводом</t>
  </si>
  <si>
    <t>1.2.1.1</t>
  </si>
  <si>
    <t>2016</t>
  </si>
  <si>
    <t>2017</t>
  </si>
  <si>
    <t>1.1.1.3.2.</t>
  </si>
  <si>
    <t>Прокладка в траншеях Многожильные</t>
  </si>
  <si>
    <t>2.1.2.1.</t>
  </si>
  <si>
    <t>Прокладка в траншеях Многожильные Кабели с резиновой и пластмассовой изоляцией</t>
  </si>
  <si>
    <t>2.1.2.1.1.</t>
  </si>
  <si>
    <r>
      <t>Cечение провода до 50 мм</t>
    </r>
    <r>
      <rPr>
        <vertAlign val="superscript"/>
        <sz val="11"/>
        <rFont val="Times New Roman"/>
        <family val="1"/>
        <charset val="204"/>
      </rPr>
      <t>2U0,4</t>
    </r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</si>
  <si>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</si>
  <si>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4.1.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</si>
  <si>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6 кВ</t>
  </si>
  <si>
    <t>4.1.1.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</si>
  <si>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6 кВ Однотрансформаторные</t>
  </si>
  <si>
    <t>4.1.1.1.</t>
  </si>
  <si>
    <t xml:space="preserve">мощность до 25 кВА включительно </t>
  </si>
  <si>
    <t xml:space="preserve">мощность от 100 до 250 кВА включительно </t>
  </si>
  <si>
    <t>мощность от 250 до 500 кВА включительно</t>
  </si>
  <si>
    <t xml:space="preserve">мощность  свыше 1000 кВА </t>
  </si>
  <si>
    <t>4.1.2.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</si>
  <si>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6 кВ Двухтрансформаторные</t>
  </si>
  <si>
    <t>2015</t>
  </si>
  <si>
    <t>г. Краснокамск, ст.Шабуничи, пер.Зеленый</t>
  </si>
  <si>
    <t>г. Краснокамск, ул.Сосновая горка у Лесозавода</t>
  </si>
  <si>
    <t>г.Краснокамск, МЖК от ТП-44</t>
  </si>
  <si>
    <t>г. Краснокамск, ул.Калинина, 7</t>
  </si>
  <si>
    <t>г.Краснокамск, ул.Калинина, 7</t>
  </si>
  <si>
    <t>г.Краснокамск, пр-т Маяковского, 6</t>
  </si>
  <si>
    <t>г.Краснокамск, ул.Циолковского, 4</t>
  </si>
  <si>
    <t>г.Краснокамск, ул. Энтузиастов,22</t>
  </si>
  <si>
    <t>г.Краснокамск, ул.К.Маркса, 54</t>
  </si>
  <si>
    <t>г.Краснокамск, от РП-3 до ТП-60</t>
  </si>
  <si>
    <t>г. Краснокамск, от РУ-6 кВ Закамской ТЭЦ-5 до ТП-11</t>
  </si>
  <si>
    <t>г. Краснокамск, от ТП многодетных в р-не ГКНС</t>
  </si>
  <si>
    <t>г. Краснокамск, ул.Промышленная</t>
  </si>
  <si>
    <t>г. Краснокамск, пр-т Маяковского (гаражи)</t>
  </si>
  <si>
    <t>г. Краснокамск, п.Оверята, ул.Заводская</t>
  </si>
  <si>
    <t>г. Краснокамск,  Алешино, ул.Ключевая,9</t>
  </si>
  <si>
    <t>г. Краснокамск, п.Оверята, ул.Строителей</t>
  </si>
  <si>
    <t xml:space="preserve">г. Краснокамск,ст.Шабуничи, пер.Полевой </t>
  </si>
  <si>
    <t>г. Краснокамск,ст.Шабуничи, ул.Трактовая 2,4,6</t>
  </si>
  <si>
    <t>г. Краснокамск, ул.Шоссейная,49</t>
  </si>
  <si>
    <t>г. Краснокамск, ул.Пушкина, 2</t>
  </si>
  <si>
    <t>г.Краснокамск, ул.Большевистская,52</t>
  </si>
  <si>
    <t>г.Краснокамск, ул.Часовня от ТП-108</t>
  </si>
  <si>
    <t>г. Краснокамск, ул.Промышленная,18</t>
  </si>
  <si>
    <t>г. Краснокамск, от ТП -14 Школа №8</t>
  </si>
  <si>
    <t>г.Краснокамск, от РУ 6кВ ТП до ближайшей опоры</t>
  </si>
  <si>
    <t>г.Краснокамск, гаражи во дворе пер.Банковский,4а</t>
  </si>
  <si>
    <t>г.Краснокамск, ул.Декабристов,25</t>
  </si>
  <si>
    <t>г.Краснокамск, ул.Спортивно-шоссейная (ПИК)</t>
  </si>
  <si>
    <t>г. Краснокамск, пр-т Мира,18</t>
  </si>
  <si>
    <t>г. Краснокамск, пер. Дорожный,7</t>
  </si>
  <si>
    <t>г. Краснокамск, ул.Геофизиков</t>
  </si>
  <si>
    <t>г. Краснокамск, ул. Городская</t>
  </si>
  <si>
    <t>г. Краснокамск, ул. Большевистская,7</t>
  </si>
  <si>
    <t>0,4</t>
  </si>
  <si>
    <t>г. Краснокамск, ул. Гагарина, 133</t>
  </si>
  <si>
    <t>г. Краснокамск, пер.Клубный</t>
  </si>
  <si>
    <t>г. Краснокамск, п.Оверята, ул. Комсомольская,19</t>
  </si>
  <si>
    <t>2015-2017гг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</si>
</sst>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Cambria"/>
      <family val="1"/>
      <charset val="204"/>
      <scheme val="maj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mbria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/>
    <xf numFmtId="0" fontId="8" fillId="0" borderId="0"/>
    <xf numFmtId="0" fontId="4" fillId="0" borderId="0"/>
    <xf numFmtId="0" fontId="7" fillId="0" borderId="0"/>
    <xf numFmtId="0" fontId="9" fillId="0" borderId="0"/>
    <xf numFmtId="164" fontId="4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2" fillId="0" borderId="0" xfId="0" applyFont="1"/>
    <xf numFmtId="2" fontId="10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49" fontId="10" fillId="0" borderId="0" xfId="0" applyNumberFormat="1" applyFont="1"/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12" fillId="0" borderId="6" xfId="0" applyFont="1" applyBorder="1" applyAlignment="1">
      <alignment horizontal="justify" vertical="top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 horizontal="justify" vertical="top" wrapText="1"/>
    </xf>
    <xf numFmtId="49" fontId="12" fillId="0" borderId="6" xfId="0" applyNumberFormat="1" applyFont="1" applyBorder="1" applyAlignment="1">
      <alignment horizontal="justify" vertical="top" wrapText="1"/>
    </xf>
    <xf numFmtId="0" fontId="12" fillId="0" borderId="7" xfId="0" applyFont="1" applyBorder="1" applyAlignment="1">
      <alignment horizontal="right" vertical="top" wrapText="1"/>
    </xf>
    <xf numFmtId="4" fontId="12" fillId="0" borderId="7" xfId="0" applyNumberFormat="1" applyFont="1" applyBorder="1" applyAlignment="1">
      <alignment horizontal="right" vertical="top" wrapText="1"/>
    </xf>
    <xf numFmtId="4" fontId="12" fillId="0" borderId="7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16" borderId="1" xfId="0" applyFont="1" applyFill="1" applyBorder="1" applyAlignment="1">
      <alignment horizontal="center" wrapText="1"/>
    </xf>
    <xf numFmtId="0" fontId="18" fillId="16" borderId="1" xfId="0" applyFont="1" applyFill="1" applyBorder="1" applyAlignment="1">
      <alignment horizontal="left" wrapText="1"/>
    </xf>
    <xf numFmtId="0" fontId="18" fillId="16" borderId="1" xfId="0" applyFont="1" applyFill="1" applyBorder="1" applyAlignment="1">
      <alignment horizontal="center" vertical="center" wrapText="1"/>
    </xf>
    <xf numFmtId="165" fontId="18" fillId="16" borderId="1" xfId="0" applyNumberFormat="1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wrapText="1"/>
    </xf>
    <xf numFmtId="0" fontId="18" fillId="17" borderId="1" xfId="0" applyFont="1" applyFill="1" applyBorder="1" applyAlignment="1">
      <alignment horizontal="left" wrapText="1"/>
    </xf>
    <xf numFmtId="0" fontId="18" fillId="17" borderId="1" xfId="0" applyFont="1" applyFill="1" applyBorder="1" applyAlignment="1">
      <alignment horizontal="center" vertical="center" wrapText="1"/>
    </xf>
    <xf numFmtId="165" fontId="18" fillId="17" borderId="1" xfId="0" applyNumberFormat="1" applyFont="1" applyFill="1" applyBorder="1" applyAlignment="1">
      <alignment horizontal="center" vertical="center" wrapText="1"/>
    </xf>
    <xf numFmtId="0" fontId="18" fillId="18" borderId="1" xfId="0" applyFont="1" applyFill="1" applyBorder="1" applyAlignment="1">
      <alignment horizontal="center" wrapText="1"/>
    </xf>
    <xf numFmtId="0" fontId="18" fillId="18" borderId="1" xfId="0" applyFont="1" applyFill="1" applyBorder="1" applyAlignment="1">
      <alignment horizontal="left" wrapText="1"/>
    </xf>
    <xf numFmtId="0" fontId="18" fillId="18" borderId="1" xfId="0" applyFont="1" applyFill="1" applyBorder="1" applyAlignment="1">
      <alignment horizontal="center" vertical="center" wrapText="1"/>
    </xf>
    <xf numFmtId="165" fontId="18" fillId="18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wrapText="1"/>
    </xf>
    <xf numFmtId="0" fontId="12" fillId="19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/>
    </xf>
    <xf numFmtId="0" fontId="0" fillId="0" borderId="0" xfId="0" applyFill="1"/>
    <xf numFmtId="0" fontId="21" fillId="19" borderId="1" xfId="0" applyFont="1" applyFill="1" applyBorder="1" applyAlignment="1">
      <alignment wrapText="1"/>
    </xf>
    <xf numFmtId="0" fontId="21" fillId="0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165" fontId="18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49" fontId="18" fillId="20" borderId="1" xfId="0" applyNumberFormat="1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top" wrapText="1"/>
    </xf>
    <xf numFmtId="165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0" fontId="12" fillId="19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21" borderId="1" xfId="0" applyFont="1" applyFill="1" applyBorder="1" applyAlignment="1">
      <alignment horizontal="center" vertical="top" wrapText="1"/>
    </xf>
    <xf numFmtId="0" fontId="18" fillId="21" borderId="1" xfId="0" applyFont="1" applyFill="1" applyBorder="1" applyAlignment="1">
      <alignment horizontal="left" vertical="top" wrapText="1"/>
    </xf>
    <xf numFmtId="0" fontId="22" fillId="21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18" fillId="22" borderId="1" xfId="0" applyFont="1" applyFill="1" applyBorder="1" applyAlignment="1">
      <alignment horizontal="center" wrapText="1"/>
    </xf>
    <xf numFmtId="0" fontId="18" fillId="22" borderId="1" xfId="0" applyFont="1" applyFill="1" applyBorder="1" applyAlignment="1">
      <alignment horizontal="left" wrapText="1"/>
    </xf>
    <xf numFmtId="0" fontId="18" fillId="16" borderId="1" xfId="0" applyFont="1" applyFill="1" applyBorder="1" applyAlignment="1">
      <alignment horizontal="left" vertical="top" wrapText="1"/>
    </xf>
    <xf numFmtId="0" fontId="18" fillId="17" borderId="1" xfId="0" applyFont="1" applyFill="1" applyBorder="1" applyAlignment="1">
      <alignment horizontal="left" vertical="top" wrapText="1"/>
    </xf>
    <xf numFmtId="0" fontId="23" fillId="23" borderId="1" xfId="0" applyFont="1" applyFill="1" applyBorder="1" applyAlignment="1">
      <alignment horizontal="center" wrapText="1"/>
    </xf>
    <xf numFmtId="0" fontId="23" fillId="23" borderId="1" xfId="0" applyFont="1" applyFill="1" applyBorder="1" applyAlignment="1">
      <alignment horizontal="left" vertical="top" wrapText="1"/>
    </xf>
    <xf numFmtId="0" fontId="0" fillId="0" borderId="1" xfId="0" applyBorder="1"/>
    <xf numFmtId="0" fontId="24" fillId="0" borderId="1" xfId="0" applyFont="1" applyFill="1" applyBorder="1" applyAlignment="1">
      <alignment vertical="center" wrapText="1"/>
    </xf>
    <xf numFmtId="0" fontId="25" fillId="19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right"/>
    </xf>
    <xf numFmtId="0" fontId="23" fillId="23" borderId="1" xfId="0" applyFont="1" applyFill="1" applyBorder="1" applyAlignment="1">
      <alignment horizontal="center" vertical="center" wrapText="1"/>
    </xf>
    <xf numFmtId="165" fontId="23" fillId="23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/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0" fontId="13" fillId="0" borderId="5" xfId="0" applyFont="1" applyBorder="1" applyAlignment="1"/>
    <xf numFmtId="0" fontId="13" fillId="0" borderId="5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0" xfId="0" applyBorder="1" applyAlignment="1"/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12" xfId="0" applyBorder="1" applyAlignment="1"/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7" xfId="0" applyBorder="1" applyAlignment="1"/>
    <xf numFmtId="0" fontId="15" fillId="0" borderId="0" xfId="0" applyFont="1" applyAlignment="1">
      <alignment horizont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</cellXfs>
  <cellStyles count="2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Обычный" xfId="0" builtinId="0"/>
    <cellStyle name="Обычный 2" xfId="20"/>
    <cellStyle name="Обычный 3" xfId="21"/>
    <cellStyle name="Обычный 3 10" xfId="22"/>
    <cellStyle name="Обычный 3 2" xfId="23"/>
    <cellStyle name="Обычный 4" xfId="1"/>
    <cellStyle name="Стиль 1 2 10" xfId="24"/>
    <cellStyle name="Финансовый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opLeftCell="A76" workbookViewId="0">
      <selection activeCell="K94" sqref="K94"/>
    </sheetView>
  </sheetViews>
  <sheetFormatPr defaultRowHeight="15" x14ac:dyDescent="0.25"/>
  <cols>
    <col min="1" max="1" width="6.42578125" customWidth="1"/>
    <col min="2" max="2" width="23.42578125" customWidth="1"/>
    <col min="3" max="3" width="12.85546875" customWidth="1"/>
    <col min="4" max="4" width="12.140625" customWidth="1"/>
    <col min="5" max="5" width="15.42578125" customWidth="1"/>
    <col min="6" max="6" width="16.7109375" customWidth="1"/>
  </cols>
  <sheetData>
    <row r="1" spans="1:12" x14ac:dyDescent="0.25">
      <c r="A1" s="4"/>
      <c r="B1" s="4"/>
      <c r="C1" s="4"/>
      <c r="D1" s="4"/>
      <c r="E1" s="91" t="s">
        <v>33</v>
      </c>
      <c r="F1" s="92"/>
    </row>
    <row r="2" spans="1:12" x14ac:dyDescent="0.25">
      <c r="A2" s="4"/>
      <c r="B2" s="4"/>
      <c r="C2" s="4"/>
      <c r="D2" s="4"/>
      <c r="E2" s="91" t="s">
        <v>21</v>
      </c>
      <c r="F2" s="92"/>
    </row>
    <row r="3" spans="1:12" x14ac:dyDescent="0.25">
      <c r="A3" s="4"/>
      <c r="B3" s="4"/>
      <c r="C3" s="4"/>
      <c r="D3" s="4"/>
      <c r="E3" s="92"/>
      <c r="F3" s="92"/>
    </row>
    <row r="4" spans="1:12" x14ac:dyDescent="0.25">
      <c r="A4" s="4"/>
      <c r="B4" s="4"/>
      <c r="C4" s="4"/>
      <c r="D4" s="4"/>
      <c r="E4" s="92"/>
      <c r="F4" s="92"/>
    </row>
    <row r="5" spans="1:12" x14ac:dyDescent="0.25">
      <c r="A5" s="4"/>
      <c r="B5" s="4"/>
      <c r="C5" s="4"/>
      <c r="D5" s="4"/>
      <c r="E5" s="92"/>
      <c r="F5" s="92"/>
    </row>
    <row r="6" spans="1:12" ht="84.75" customHeight="1" x14ac:dyDescent="0.25">
      <c r="A6" s="89" t="s">
        <v>40</v>
      </c>
      <c r="B6" s="90"/>
      <c r="C6" s="90"/>
      <c r="D6" s="90"/>
      <c r="E6" s="90"/>
      <c r="F6" s="90"/>
    </row>
    <row r="7" spans="1:12" x14ac:dyDescent="0.25">
      <c r="A7" s="4"/>
      <c r="B7" s="4"/>
      <c r="C7" s="4"/>
      <c r="D7" s="4"/>
      <c r="E7" s="4"/>
      <c r="F7" s="4"/>
    </row>
    <row r="8" spans="1:12" ht="38.25" customHeight="1" x14ac:dyDescent="0.25">
      <c r="A8" s="95" t="s">
        <v>24</v>
      </c>
      <c r="B8" s="95" t="s">
        <v>25</v>
      </c>
      <c r="C8" s="95" t="s">
        <v>26</v>
      </c>
      <c r="D8" s="95"/>
      <c r="E8" s="95"/>
      <c r="F8" s="95" t="s">
        <v>30</v>
      </c>
    </row>
    <row r="9" spans="1:12" ht="75" x14ac:dyDescent="0.25">
      <c r="A9" s="95"/>
      <c r="B9" s="95"/>
      <c r="C9" s="5" t="s">
        <v>27</v>
      </c>
      <c r="D9" s="5" t="s">
        <v>28</v>
      </c>
      <c r="E9" s="5" t="s">
        <v>29</v>
      </c>
      <c r="F9" s="95"/>
      <c r="J9" s="92"/>
      <c r="K9" s="92"/>
      <c r="L9" s="3"/>
    </row>
    <row r="10" spans="1:12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I10" s="17"/>
    </row>
    <row r="11" spans="1:12" ht="70.5" customHeight="1" x14ac:dyDescent="0.25">
      <c r="A11" s="6" t="s">
        <v>31</v>
      </c>
      <c r="B11" s="9" t="s">
        <v>37</v>
      </c>
      <c r="C11" s="6">
        <v>907820</v>
      </c>
      <c r="D11" s="6">
        <v>147</v>
      </c>
      <c r="E11" s="6">
        <v>2976.1</v>
      </c>
      <c r="F11" s="11">
        <f>C11/D11</f>
        <v>6175.6462585034014</v>
      </c>
    </row>
    <row r="12" spans="1:12" ht="69" customHeight="1" x14ac:dyDescent="0.25">
      <c r="A12" s="6" t="s">
        <v>32</v>
      </c>
      <c r="B12" s="9" t="s">
        <v>36</v>
      </c>
      <c r="C12" s="6">
        <f>649080+907820</f>
        <v>1556900</v>
      </c>
      <c r="D12" s="6">
        <v>147</v>
      </c>
      <c r="E12" s="6">
        <v>2976.1</v>
      </c>
      <c r="F12" s="11">
        <f>C12/D12</f>
        <v>10591.156462585033</v>
      </c>
    </row>
    <row r="13" spans="1:12" x14ac:dyDescent="0.25">
      <c r="A13" s="4"/>
      <c r="B13" s="8"/>
      <c r="C13" s="4"/>
      <c r="D13" s="4"/>
      <c r="E13" s="4"/>
      <c r="F13" s="4"/>
    </row>
    <row r="14" spans="1:12" x14ac:dyDescent="0.25">
      <c r="A14" s="4"/>
      <c r="B14" s="8"/>
      <c r="C14" s="4"/>
      <c r="D14" s="4"/>
      <c r="E14" s="4"/>
      <c r="F14" s="4"/>
    </row>
    <row r="15" spans="1:12" x14ac:dyDescent="0.25">
      <c r="A15" s="4"/>
      <c r="B15" s="4"/>
      <c r="C15" s="4"/>
      <c r="D15" s="4"/>
      <c r="E15" s="4"/>
      <c r="F15" s="4"/>
    </row>
    <row r="16" spans="1:12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ht="78" customHeight="1" x14ac:dyDescent="0.25">
      <c r="A18" s="93" t="s">
        <v>34</v>
      </c>
      <c r="B18" s="94"/>
      <c r="C18" s="94"/>
      <c r="D18" s="94"/>
      <c r="E18" s="94"/>
      <c r="F18" s="9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10" t="s">
        <v>35</v>
      </c>
      <c r="B26" s="10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91" t="s">
        <v>33</v>
      </c>
      <c r="F33" s="92"/>
    </row>
    <row r="34" spans="1:6" x14ac:dyDescent="0.25">
      <c r="A34" s="4"/>
      <c r="B34" s="4"/>
      <c r="C34" s="4"/>
      <c r="D34" s="4"/>
      <c r="E34" s="91" t="s">
        <v>21</v>
      </c>
      <c r="F34" s="92"/>
    </row>
    <row r="35" spans="1:6" x14ac:dyDescent="0.25">
      <c r="A35" s="4"/>
      <c r="B35" s="4"/>
      <c r="C35" s="4"/>
      <c r="D35" s="4"/>
      <c r="E35" s="92"/>
      <c r="F35" s="92"/>
    </row>
    <row r="36" spans="1:6" x14ac:dyDescent="0.25">
      <c r="A36" s="4"/>
      <c r="B36" s="4"/>
      <c r="C36" s="4"/>
      <c r="D36" s="4"/>
      <c r="E36" s="92"/>
      <c r="F36" s="92"/>
    </row>
    <row r="37" spans="1:6" x14ac:dyDescent="0.25">
      <c r="A37" s="4"/>
      <c r="B37" s="4"/>
      <c r="C37" s="4"/>
      <c r="D37" s="4"/>
      <c r="E37" s="92"/>
      <c r="F37" s="92"/>
    </row>
    <row r="38" spans="1:6" ht="97.5" customHeight="1" x14ac:dyDescent="0.25">
      <c r="A38" s="89" t="s">
        <v>39</v>
      </c>
      <c r="B38" s="90"/>
      <c r="C38" s="90"/>
      <c r="D38" s="90"/>
      <c r="E38" s="90"/>
      <c r="F38" s="90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95" t="s">
        <v>24</v>
      </c>
      <c r="B40" s="95" t="s">
        <v>25</v>
      </c>
      <c r="C40" s="95" t="s">
        <v>26</v>
      </c>
      <c r="D40" s="95"/>
      <c r="E40" s="95"/>
      <c r="F40" s="95" t="s">
        <v>30</v>
      </c>
    </row>
    <row r="41" spans="1:6" ht="75" x14ac:dyDescent="0.25">
      <c r="A41" s="95"/>
      <c r="B41" s="95"/>
      <c r="C41" s="5" t="s">
        <v>27</v>
      </c>
      <c r="D41" s="5" t="s">
        <v>28</v>
      </c>
      <c r="E41" s="5" t="s">
        <v>29</v>
      </c>
      <c r="F41" s="95"/>
    </row>
    <row r="42" spans="1:6" x14ac:dyDescent="0.25">
      <c r="A42" s="7">
        <v>1</v>
      </c>
      <c r="B42" s="7">
        <v>2</v>
      </c>
      <c r="C42" s="7">
        <v>3</v>
      </c>
      <c r="D42" s="7">
        <v>4</v>
      </c>
      <c r="E42" s="7">
        <v>5</v>
      </c>
      <c r="F42" s="7">
        <v>6</v>
      </c>
    </row>
    <row r="43" spans="1:6" ht="60" x14ac:dyDescent="0.25">
      <c r="A43" s="6" t="s">
        <v>31</v>
      </c>
      <c r="B43" s="9" t="s">
        <v>37</v>
      </c>
      <c r="C43" s="6">
        <v>1139034.3</v>
      </c>
      <c r="D43" s="6">
        <v>117</v>
      </c>
      <c r="E43" s="6">
        <v>1443</v>
      </c>
      <c r="F43" s="11">
        <f>C43/D43</f>
        <v>9735.335897435898</v>
      </c>
    </row>
    <row r="44" spans="1:6" ht="58.5" customHeight="1" x14ac:dyDescent="0.25">
      <c r="A44" s="6" t="s">
        <v>32</v>
      </c>
      <c r="B44" s="9" t="s">
        <v>36</v>
      </c>
      <c r="C44" s="6">
        <f>804016.1+2093047.8</f>
        <v>2897063.9</v>
      </c>
      <c r="D44" s="6">
        <v>117</v>
      </c>
      <c r="E44" s="6">
        <v>1443</v>
      </c>
      <c r="F44" s="11">
        <f>C44/D44</f>
        <v>24761.229914529915</v>
      </c>
    </row>
    <row r="45" spans="1:6" x14ac:dyDescent="0.25">
      <c r="A45" s="4"/>
      <c r="B45" s="8"/>
      <c r="C45" s="4"/>
      <c r="D45" s="4"/>
      <c r="E45" s="4"/>
      <c r="F45" s="4"/>
    </row>
    <row r="46" spans="1:6" x14ac:dyDescent="0.25">
      <c r="A46" s="4"/>
      <c r="B46" s="8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93" t="s">
        <v>34</v>
      </c>
      <c r="B50" s="94"/>
      <c r="C50" s="94"/>
      <c r="D50" s="94"/>
      <c r="E50" s="94"/>
      <c r="F50" s="9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10" t="s">
        <v>35</v>
      </c>
      <c r="B58" s="10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91" t="s">
        <v>33</v>
      </c>
      <c r="F63" s="92"/>
    </row>
    <row r="64" spans="1:6" x14ac:dyDescent="0.25">
      <c r="A64" s="4"/>
      <c r="B64" s="4"/>
      <c r="C64" s="4"/>
      <c r="D64" s="4"/>
      <c r="E64" s="91" t="s">
        <v>21</v>
      </c>
      <c r="F64" s="92"/>
    </row>
    <row r="65" spans="1:6" x14ac:dyDescent="0.25">
      <c r="A65" s="4"/>
      <c r="B65" s="4"/>
      <c r="C65" s="4"/>
      <c r="D65" s="4"/>
      <c r="E65" s="92"/>
      <c r="F65" s="92"/>
    </row>
    <row r="66" spans="1:6" x14ac:dyDescent="0.25">
      <c r="A66" s="4"/>
      <c r="B66" s="4"/>
      <c r="C66" s="4"/>
      <c r="D66" s="4"/>
      <c r="E66" s="92"/>
      <c r="F66" s="92"/>
    </row>
    <row r="67" spans="1:6" x14ac:dyDescent="0.25">
      <c r="A67" s="4"/>
      <c r="B67" s="4"/>
      <c r="C67" s="4"/>
      <c r="D67" s="4"/>
      <c r="E67" s="92"/>
      <c r="F67" s="92"/>
    </row>
    <row r="68" spans="1:6" ht="79.5" customHeight="1" x14ac:dyDescent="0.25">
      <c r="A68" s="89" t="s">
        <v>38</v>
      </c>
      <c r="B68" s="90"/>
      <c r="C68" s="90"/>
      <c r="D68" s="90"/>
      <c r="E68" s="90"/>
      <c r="F68" s="90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95" t="s">
        <v>24</v>
      </c>
      <c r="B70" s="95" t="s">
        <v>25</v>
      </c>
      <c r="C70" s="95" t="s">
        <v>26</v>
      </c>
      <c r="D70" s="95"/>
      <c r="E70" s="95"/>
      <c r="F70" s="95" t="s">
        <v>30</v>
      </c>
    </row>
    <row r="71" spans="1:6" ht="75" x14ac:dyDescent="0.25">
      <c r="A71" s="95"/>
      <c r="B71" s="95"/>
      <c r="C71" s="5" t="s">
        <v>27</v>
      </c>
      <c r="D71" s="5" t="s">
        <v>28</v>
      </c>
      <c r="E71" s="5" t="s">
        <v>29</v>
      </c>
      <c r="F71" s="95"/>
    </row>
    <row r="72" spans="1:6" x14ac:dyDescent="0.25">
      <c r="A72" s="7">
        <v>1</v>
      </c>
      <c r="B72" s="7">
        <v>2</v>
      </c>
      <c r="C72" s="7">
        <v>3</v>
      </c>
      <c r="D72" s="7">
        <v>4</v>
      </c>
      <c r="E72" s="7">
        <v>5</v>
      </c>
      <c r="F72" s="7">
        <v>6</v>
      </c>
    </row>
    <row r="73" spans="1:6" ht="60" x14ac:dyDescent="0.25">
      <c r="A73" s="6" t="s">
        <v>31</v>
      </c>
      <c r="B73" s="9" t="s">
        <v>37</v>
      </c>
      <c r="C73" s="6">
        <v>476937</v>
      </c>
      <c r="D73" s="6">
        <v>155</v>
      </c>
      <c r="E73" s="6">
        <v>3004</v>
      </c>
      <c r="F73" s="11">
        <f>C73/D73</f>
        <v>3077.0129032258064</v>
      </c>
    </row>
    <row r="74" spans="1:6" ht="57" customHeight="1" x14ac:dyDescent="0.25">
      <c r="A74" s="6" t="s">
        <v>32</v>
      </c>
      <c r="B74" s="9" t="s">
        <v>36</v>
      </c>
      <c r="C74" s="6">
        <v>3168693.07</v>
      </c>
      <c r="D74" s="6">
        <v>155</v>
      </c>
      <c r="E74" s="6">
        <v>3004</v>
      </c>
      <c r="F74" s="11">
        <f>C74/D74</f>
        <v>20443.181096774191</v>
      </c>
    </row>
    <row r="75" spans="1:6" x14ac:dyDescent="0.25">
      <c r="A75" s="4"/>
      <c r="B75" s="8"/>
      <c r="C75" s="4"/>
      <c r="D75" s="4"/>
      <c r="E75" s="4"/>
      <c r="F75" s="4"/>
    </row>
    <row r="76" spans="1:6" x14ac:dyDescent="0.25">
      <c r="A76" s="4"/>
      <c r="B76" s="8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93" t="s">
        <v>34</v>
      </c>
      <c r="B80" s="94"/>
      <c r="C80" s="94"/>
      <c r="D80" s="94"/>
      <c r="E80" s="94"/>
      <c r="F80" s="9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10" t="s">
        <v>35</v>
      </c>
      <c r="B88" s="10"/>
      <c r="C88" s="4"/>
      <c r="D88" s="4"/>
      <c r="E88" s="4"/>
      <c r="F88" s="4"/>
    </row>
  </sheetData>
  <mergeCells count="25">
    <mergeCell ref="A80:F80"/>
    <mergeCell ref="A50:F50"/>
    <mergeCell ref="E63:F63"/>
    <mergeCell ref="E64:F67"/>
    <mergeCell ref="A68:F68"/>
    <mergeCell ref="A70:A71"/>
    <mergeCell ref="B70:B71"/>
    <mergeCell ref="C70:E70"/>
    <mergeCell ref="F70:F71"/>
    <mergeCell ref="E33:F33"/>
    <mergeCell ref="E34:F37"/>
    <mergeCell ref="A38:F38"/>
    <mergeCell ref="A40:A41"/>
    <mergeCell ref="B40:B41"/>
    <mergeCell ref="C40:E40"/>
    <mergeCell ref="F40:F41"/>
    <mergeCell ref="A6:F6"/>
    <mergeCell ref="E1:F1"/>
    <mergeCell ref="E2:F5"/>
    <mergeCell ref="J9:K9"/>
    <mergeCell ref="A18:F18"/>
    <mergeCell ref="C8:E8"/>
    <mergeCell ref="F8:F9"/>
    <mergeCell ref="A8:A9"/>
    <mergeCell ref="B8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19" workbookViewId="0">
      <selection activeCell="D96" sqref="D96"/>
    </sheetView>
  </sheetViews>
  <sheetFormatPr defaultRowHeight="15" x14ac:dyDescent="0.25"/>
  <cols>
    <col min="1" max="1" width="7" customWidth="1"/>
    <col min="2" max="2" width="26.85546875" customWidth="1"/>
    <col min="3" max="3" width="16.140625" customWidth="1"/>
    <col min="4" max="4" width="18.85546875" customWidth="1"/>
    <col min="5" max="5" width="18.42578125" customWidth="1"/>
  </cols>
  <sheetData>
    <row r="1" spans="1:8" x14ac:dyDescent="0.25">
      <c r="A1" s="4"/>
      <c r="B1" s="4"/>
      <c r="C1" s="4"/>
      <c r="D1" s="91" t="s">
        <v>43</v>
      </c>
      <c r="E1" s="92"/>
      <c r="F1" s="4"/>
      <c r="G1" s="4"/>
    </row>
    <row r="2" spans="1:8" x14ac:dyDescent="0.25">
      <c r="A2" s="4"/>
      <c r="B2" s="4"/>
      <c r="C2" s="4"/>
      <c r="D2" s="91" t="s">
        <v>21</v>
      </c>
      <c r="E2" s="92"/>
      <c r="F2" s="4"/>
      <c r="G2" s="4"/>
    </row>
    <row r="3" spans="1:8" x14ac:dyDescent="0.25">
      <c r="A3" s="4"/>
      <c r="B3" s="4"/>
      <c r="C3" s="4"/>
      <c r="D3" s="92"/>
      <c r="E3" s="92"/>
      <c r="F3" s="4"/>
      <c r="G3" s="4"/>
    </row>
    <row r="4" spans="1:8" x14ac:dyDescent="0.25">
      <c r="A4" s="4"/>
      <c r="B4" s="4"/>
      <c r="C4" s="4"/>
      <c r="D4" s="92"/>
      <c r="E4" s="92"/>
      <c r="F4" s="4"/>
      <c r="G4" s="4"/>
    </row>
    <row r="5" spans="1:8" x14ac:dyDescent="0.25">
      <c r="A5" s="4"/>
      <c r="B5" s="4"/>
      <c r="C5" s="4"/>
      <c r="D5" s="92"/>
      <c r="E5" s="92"/>
      <c r="F5" s="4"/>
      <c r="G5" s="4"/>
    </row>
    <row r="6" spans="1:8" x14ac:dyDescent="0.25">
      <c r="A6" s="4"/>
      <c r="B6" s="4"/>
      <c r="C6" s="4"/>
      <c r="D6" s="92"/>
      <c r="E6" s="92"/>
      <c r="F6" s="4"/>
      <c r="G6" s="4"/>
    </row>
    <row r="7" spans="1:8" ht="78" customHeight="1" x14ac:dyDescent="0.25">
      <c r="A7" s="89" t="s">
        <v>84</v>
      </c>
      <c r="B7" s="90"/>
      <c r="C7" s="90"/>
      <c r="D7" s="90"/>
      <c r="E7" s="90"/>
      <c r="F7" s="4"/>
      <c r="G7" s="4"/>
    </row>
    <row r="8" spans="1:8" x14ac:dyDescent="0.25">
      <c r="A8" s="96" t="s">
        <v>85</v>
      </c>
      <c r="B8" s="96"/>
      <c r="C8" s="96"/>
      <c r="D8" s="96"/>
      <c r="E8" s="18" t="s">
        <v>42</v>
      </c>
      <c r="F8" s="4"/>
      <c r="G8" s="4"/>
    </row>
    <row r="9" spans="1:8" ht="90" x14ac:dyDescent="0.25">
      <c r="A9" s="5" t="s">
        <v>24</v>
      </c>
      <c r="B9" s="5" t="s">
        <v>41</v>
      </c>
      <c r="C9" s="5" t="s">
        <v>81</v>
      </c>
      <c r="D9" s="5" t="s">
        <v>82</v>
      </c>
      <c r="E9" s="5" t="s">
        <v>83</v>
      </c>
      <c r="F9" s="8"/>
      <c r="G9" s="8"/>
      <c r="H9" s="2"/>
    </row>
    <row r="10" spans="1:8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8"/>
      <c r="G10" s="8"/>
      <c r="H10" s="2"/>
    </row>
    <row r="11" spans="1:8" ht="60" x14ac:dyDescent="0.25">
      <c r="A11" s="7">
        <v>1</v>
      </c>
      <c r="B11" s="9" t="s">
        <v>44</v>
      </c>
      <c r="C11" s="6">
        <v>476.9</v>
      </c>
      <c r="D11" s="6">
        <f>1139</f>
        <v>1139</v>
      </c>
      <c r="E11" s="6">
        <f>907.8</f>
        <v>907.8</v>
      </c>
      <c r="F11" s="4"/>
      <c r="G11" s="4"/>
    </row>
    <row r="12" spans="1:8" ht="30" x14ac:dyDescent="0.25">
      <c r="A12" s="14" t="s">
        <v>45</v>
      </c>
      <c r="B12" s="9" t="s">
        <v>46</v>
      </c>
      <c r="C12" s="6"/>
      <c r="D12" s="6"/>
      <c r="E12" s="6"/>
      <c r="F12" s="4"/>
      <c r="G12" s="4"/>
    </row>
    <row r="13" spans="1:8" ht="30" x14ac:dyDescent="0.25">
      <c r="A13" s="14" t="s">
        <v>47</v>
      </c>
      <c r="B13" s="9" t="s">
        <v>48</v>
      </c>
      <c r="C13" s="6"/>
      <c r="D13" s="6"/>
      <c r="E13" s="6"/>
      <c r="F13" s="4"/>
      <c r="G13" s="4"/>
    </row>
    <row r="14" spans="1:8" x14ac:dyDescent="0.25">
      <c r="A14" s="14" t="s">
        <v>49</v>
      </c>
      <c r="B14" s="9" t="s">
        <v>50</v>
      </c>
      <c r="C14" s="6">
        <v>178.5</v>
      </c>
      <c r="D14" s="6">
        <f>649.9</f>
        <v>649.9</v>
      </c>
      <c r="E14" s="6">
        <f>518</f>
        <v>518</v>
      </c>
      <c r="F14" s="4"/>
      <c r="G14" s="4"/>
    </row>
    <row r="15" spans="1:8" ht="30" x14ac:dyDescent="0.25">
      <c r="A15" s="14" t="s">
        <v>51</v>
      </c>
      <c r="B15" s="9" t="s">
        <v>52</v>
      </c>
      <c r="C15" s="6">
        <v>54.3</v>
      </c>
      <c r="D15" s="6">
        <f>197.6</f>
        <v>197.6</v>
      </c>
      <c r="E15" s="6">
        <f>157.5</f>
        <v>157.5</v>
      </c>
      <c r="F15" s="4"/>
      <c r="G15" s="4"/>
    </row>
    <row r="16" spans="1:8" ht="30" x14ac:dyDescent="0.25">
      <c r="A16" s="14" t="s">
        <v>53</v>
      </c>
      <c r="B16" s="9" t="s">
        <v>54</v>
      </c>
      <c r="C16" s="6">
        <v>157.4</v>
      </c>
      <c r="D16" s="6">
        <f>291.2</f>
        <v>291.2</v>
      </c>
      <c r="E16" s="6">
        <f>232.1</f>
        <v>232.1</v>
      </c>
      <c r="F16" s="4"/>
      <c r="G16" s="4"/>
    </row>
    <row r="17" spans="1:7" ht="45" x14ac:dyDescent="0.25">
      <c r="A17" s="14" t="s">
        <v>55</v>
      </c>
      <c r="B17" s="9" t="s">
        <v>56</v>
      </c>
      <c r="C17" s="6">
        <f>C16-C19</f>
        <v>128.60000000000002</v>
      </c>
      <c r="D17" s="6">
        <f>195.3</f>
        <v>195.3</v>
      </c>
      <c r="E17" s="6">
        <f>155.7</f>
        <v>155.69999999999999</v>
      </c>
      <c r="F17" s="4"/>
      <c r="G17" s="4"/>
    </row>
    <row r="18" spans="1:7" ht="60" x14ac:dyDescent="0.25">
      <c r="A18" s="14" t="s">
        <v>57</v>
      </c>
      <c r="B18" s="9" t="s">
        <v>58</v>
      </c>
      <c r="C18" s="6"/>
      <c r="D18" s="6"/>
      <c r="E18" s="6"/>
      <c r="F18" s="4"/>
      <c r="G18" s="4"/>
    </row>
    <row r="19" spans="1:7" ht="45" x14ac:dyDescent="0.25">
      <c r="A19" s="14" t="s">
        <v>59</v>
      </c>
      <c r="B19" s="9" t="s">
        <v>60</v>
      </c>
      <c r="C19" s="6">
        <f>C20+C21+C22+C24</f>
        <v>28.799999999999997</v>
      </c>
      <c r="D19" s="6">
        <f>95.9</f>
        <v>95.9</v>
      </c>
      <c r="E19" s="6">
        <f>76.4</f>
        <v>76.400000000000006</v>
      </c>
      <c r="F19" s="4"/>
      <c r="G19" s="4"/>
    </row>
    <row r="20" spans="1:7" x14ac:dyDescent="0.25">
      <c r="A20" s="14" t="s">
        <v>61</v>
      </c>
      <c r="B20" s="9" t="s">
        <v>62</v>
      </c>
      <c r="C20" s="6">
        <v>0.3</v>
      </c>
      <c r="D20" s="6">
        <f>1</f>
        <v>1</v>
      </c>
      <c r="E20" s="6">
        <f>0.8</f>
        <v>0.8</v>
      </c>
      <c r="F20" s="4"/>
      <c r="G20" s="4"/>
    </row>
    <row r="21" spans="1:7" ht="30" x14ac:dyDescent="0.25">
      <c r="A21" s="14" t="s">
        <v>63</v>
      </c>
      <c r="B21" s="9" t="s">
        <v>64</v>
      </c>
      <c r="C21" s="6">
        <v>0.3</v>
      </c>
      <c r="D21" s="6">
        <f>1</f>
        <v>1</v>
      </c>
      <c r="E21" s="6">
        <f>0.8</f>
        <v>0.8</v>
      </c>
      <c r="F21" s="4"/>
      <c r="G21" s="4"/>
    </row>
    <row r="22" spans="1:7" ht="59.25" customHeight="1" x14ac:dyDescent="0.25">
      <c r="A22" s="14" t="s">
        <v>65</v>
      </c>
      <c r="B22" s="9" t="s">
        <v>66</v>
      </c>
      <c r="C22" s="6">
        <v>3.5</v>
      </c>
      <c r="D22" s="6">
        <f>11.4</f>
        <v>11.4</v>
      </c>
      <c r="E22" s="6">
        <f>9.1</f>
        <v>9.1</v>
      </c>
      <c r="F22" s="4"/>
      <c r="G22" s="4"/>
    </row>
    <row r="23" spans="1:7" x14ac:dyDescent="0.25">
      <c r="A23" s="7" t="s">
        <v>67</v>
      </c>
      <c r="B23" s="9" t="s">
        <v>68</v>
      </c>
      <c r="C23" s="6"/>
      <c r="D23" s="6"/>
      <c r="E23" s="6"/>
      <c r="F23" s="4"/>
      <c r="G23" s="4"/>
    </row>
    <row r="24" spans="1:7" ht="45" x14ac:dyDescent="0.25">
      <c r="A24" s="7" t="s">
        <v>69</v>
      </c>
      <c r="B24" s="9" t="s">
        <v>70</v>
      </c>
      <c r="C24" s="6">
        <v>24.7</v>
      </c>
      <c r="D24" s="6">
        <f>82.4</f>
        <v>82.4</v>
      </c>
      <c r="E24" s="6">
        <f>65.7</f>
        <v>65.7</v>
      </c>
      <c r="F24" s="4"/>
      <c r="G24" s="4"/>
    </row>
    <row r="25" spans="1:7" ht="30" x14ac:dyDescent="0.25">
      <c r="A25" s="14" t="s">
        <v>72</v>
      </c>
      <c r="B25" s="9" t="s">
        <v>71</v>
      </c>
      <c r="C25" s="6">
        <v>86.7</v>
      </c>
      <c r="D25" s="6">
        <f>0.3</f>
        <v>0.3</v>
      </c>
      <c r="E25" s="6">
        <f>0.2</f>
        <v>0.2</v>
      </c>
      <c r="F25" s="4"/>
      <c r="G25" s="4"/>
    </row>
    <row r="26" spans="1:7" x14ac:dyDescent="0.25">
      <c r="A26" s="14" t="s">
        <v>73</v>
      </c>
      <c r="B26" s="9" t="s">
        <v>74</v>
      </c>
      <c r="C26" s="6">
        <v>11.2</v>
      </c>
      <c r="D26" s="6">
        <f>0.3</f>
        <v>0.3</v>
      </c>
      <c r="E26" s="6">
        <f>0.2</f>
        <v>0.2</v>
      </c>
      <c r="F26" s="4"/>
      <c r="G26" s="4"/>
    </row>
    <row r="27" spans="1:7" ht="30" x14ac:dyDescent="0.25">
      <c r="A27" s="14" t="s">
        <v>75</v>
      </c>
      <c r="B27" s="9" t="s">
        <v>76</v>
      </c>
      <c r="C27" s="6"/>
      <c r="D27" s="6"/>
      <c r="E27" s="6"/>
      <c r="F27" s="4"/>
      <c r="G27" s="4"/>
    </row>
    <row r="28" spans="1:7" ht="30" x14ac:dyDescent="0.25">
      <c r="A28" s="14" t="s">
        <v>77</v>
      </c>
      <c r="B28" s="9" t="s">
        <v>78</v>
      </c>
      <c r="C28" s="6"/>
      <c r="D28" s="6"/>
      <c r="E28" s="6"/>
      <c r="F28" s="4"/>
      <c r="G28" s="4"/>
    </row>
    <row r="29" spans="1:7" ht="30" x14ac:dyDescent="0.25">
      <c r="A29" s="14" t="s">
        <v>79</v>
      </c>
      <c r="B29" s="9" t="s">
        <v>80</v>
      </c>
      <c r="C29" s="6"/>
      <c r="D29" s="6"/>
      <c r="E29" s="6"/>
      <c r="F29" s="4"/>
      <c r="G29" s="4"/>
    </row>
    <row r="30" spans="1:7" x14ac:dyDescent="0.25">
      <c r="A30" s="13"/>
      <c r="B30" s="8"/>
      <c r="C30" s="4"/>
      <c r="D30" s="4"/>
      <c r="E30" s="4"/>
      <c r="F30" s="4"/>
      <c r="G30" s="4"/>
    </row>
    <row r="31" spans="1:7" x14ac:dyDescent="0.25">
      <c r="A31" s="13"/>
      <c r="B31" s="8"/>
      <c r="C31" s="4"/>
      <c r="D31" s="4"/>
      <c r="E31" s="4"/>
      <c r="F31" s="4"/>
      <c r="G31" s="4"/>
    </row>
    <row r="32" spans="1:7" x14ac:dyDescent="0.25">
      <c r="A32" s="13"/>
      <c r="B32" s="4"/>
      <c r="C32" s="4"/>
      <c r="D32" s="4"/>
      <c r="E32" s="4"/>
      <c r="F32" s="4"/>
      <c r="G32" s="4"/>
    </row>
    <row r="33" spans="1:7" x14ac:dyDescent="0.25">
      <c r="A33" s="15" t="s">
        <v>34</v>
      </c>
      <c r="B33" s="16"/>
      <c r="C33" s="16"/>
      <c r="D33" s="16"/>
      <c r="E33" s="16"/>
      <c r="F33" s="16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</row>
    <row r="41" spans="1:7" x14ac:dyDescent="0.25">
      <c r="A41" s="10" t="s">
        <v>35</v>
      </c>
      <c r="B41" s="10"/>
      <c r="C41" s="4"/>
      <c r="D41" s="4"/>
      <c r="E41" s="4"/>
      <c r="F41" s="4"/>
    </row>
    <row r="47" spans="1:7" x14ac:dyDescent="0.25">
      <c r="A47" s="4"/>
      <c r="B47" s="4"/>
      <c r="C47" s="4"/>
      <c r="D47" s="91" t="s">
        <v>43</v>
      </c>
      <c r="E47" s="92"/>
    </row>
    <row r="48" spans="1:7" x14ac:dyDescent="0.25">
      <c r="A48" s="4"/>
      <c r="B48" s="4"/>
      <c r="C48" s="4"/>
      <c r="D48" s="91" t="s">
        <v>21</v>
      </c>
      <c r="E48" s="92"/>
    </row>
    <row r="49" spans="1:5" x14ac:dyDescent="0.25">
      <c r="A49" s="4"/>
      <c r="B49" s="4"/>
      <c r="C49" s="4"/>
      <c r="D49" s="92"/>
      <c r="E49" s="92"/>
    </row>
    <row r="50" spans="1:5" x14ac:dyDescent="0.25">
      <c r="A50" s="4"/>
      <c r="B50" s="4"/>
      <c r="C50" s="4"/>
      <c r="D50" s="92"/>
      <c r="E50" s="92"/>
    </row>
    <row r="51" spans="1:5" x14ac:dyDescent="0.25">
      <c r="A51" s="4"/>
      <c r="B51" s="4"/>
      <c r="C51" s="4"/>
      <c r="D51" s="92"/>
      <c r="E51" s="92"/>
    </row>
    <row r="52" spans="1:5" x14ac:dyDescent="0.25">
      <c r="A52" s="4"/>
      <c r="B52" s="4"/>
      <c r="C52" s="4"/>
      <c r="D52" s="92"/>
      <c r="E52" s="92"/>
    </row>
    <row r="53" spans="1:5" ht="85.5" customHeight="1" x14ac:dyDescent="0.25">
      <c r="A53" s="89" t="s">
        <v>84</v>
      </c>
      <c r="B53" s="90"/>
      <c r="C53" s="90"/>
      <c r="D53" s="90"/>
      <c r="E53" s="90"/>
    </row>
    <row r="54" spans="1:5" ht="29.25" customHeight="1" x14ac:dyDescent="0.25">
      <c r="A54" s="97" t="s">
        <v>86</v>
      </c>
      <c r="B54" s="97"/>
      <c r="C54" s="97"/>
      <c r="D54" s="97"/>
      <c r="E54" s="18" t="s">
        <v>42</v>
      </c>
    </row>
    <row r="55" spans="1:5" ht="90" x14ac:dyDescent="0.25">
      <c r="A55" s="5" t="s">
        <v>24</v>
      </c>
      <c r="B55" s="5" t="s">
        <v>41</v>
      </c>
      <c r="C55" s="5" t="s">
        <v>81</v>
      </c>
      <c r="D55" s="5" t="s">
        <v>82</v>
      </c>
      <c r="E55" s="5" t="s">
        <v>83</v>
      </c>
    </row>
    <row r="56" spans="1:5" x14ac:dyDescent="0.25">
      <c r="A56" s="12">
        <v>1</v>
      </c>
      <c r="B56" s="12">
        <v>2</v>
      </c>
      <c r="C56" s="12">
        <v>3</v>
      </c>
      <c r="D56" s="12">
        <v>4</v>
      </c>
      <c r="E56" s="12">
        <v>5</v>
      </c>
    </row>
    <row r="57" spans="1:5" ht="60" x14ac:dyDescent="0.25">
      <c r="A57" s="7">
        <v>1</v>
      </c>
      <c r="B57" s="9" t="s">
        <v>44</v>
      </c>
      <c r="C57" s="6">
        <v>3168.7</v>
      </c>
      <c r="D57" s="6">
        <f>2093+804</f>
        <v>2897</v>
      </c>
      <c r="E57" s="6">
        <f>907.8+649.1</f>
        <v>1556.9</v>
      </c>
    </row>
    <row r="58" spans="1:5" ht="30" x14ac:dyDescent="0.25">
      <c r="A58" s="14" t="s">
        <v>45</v>
      </c>
      <c r="B58" s="9" t="s">
        <v>46</v>
      </c>
      <c r="C58" s="6"/>
      <c r="D58" s="6"/>
      <c r="E58" s="6"/>
    </row>
    <row r="59" spans="1:5" ht="30" x14ac:dyDescent="0.25">
      <c r="A59" s="14" t="s">
        <v>47</v>
      </c>
      <c r="B59" s="9" t="s">
        <v>48</v>
      </c>
      <c r="C59" s="6"/>
      <c r="D59" s="6"/>
      <c r="E59" s="6"/>
    </row>
    <row r="60" spans="1:5" x14ac:dyDescent="0.25">
      <c r="A60" s="14" t="s">
        <v>49</v>
      </c>
      <c r="B60" s="9" t="s">
        <v>50</v>
      </c>
      <c r="C60" s="6">
        <v>1408.7</v>
      </c>
      <c r="D60" s="6">
        <f>452.7+348.9</f>
        <v>801.59999999999991</v>
      </c>
      <c r="E60" s="6">
        <f>360.8+281.6</f>
        <v>642.40000000000009</v>
      </c>
    </row>
    <row r="61" spans="1:5" ht="30" x14ac:dyDescent="0.25">
      <c r="A61" s="14" t="s">
        <v>51</v>
      </c>
      <c r="B61" s="9" t="s">
        <v>52</v>
      </c>
      <c r="C61" s="6">
        <v>428.2</v>
      </c>
      <c r="D61" s="6">
        <f>137.6+106</f>
        <v>243.6</v>
      </c>
      <c r="E61" s="6">
        <f>109.7+85.6</f>
        <v>195.3</v>
      </c>
    </row>
    <row r="62" spans="1:5" ht="30" x14ac:dyDescent="0.25">
      <c r="A62" s="14" t="s">
        <v>53</v>
      </c>
      <c r="B62" s="9" t="s">
        <v>54</v>
      </c>
      <c r="C62" s="6">
        <v>1331.2</v>
      </c>
      <c r="D62" s="6">
        <f>548.5+348.9</f>
        <v>897.4</v>
      </c>
      <c r="E62" s="6">
        <f>437.2+281.7</f>
        <v>718.9</v>
      </c>
    </row>
    <row r="63" spans="1:5" ht="45" x14ac:dyDescent="0.25">
      <c r="A63" s="14" t="s">
        <v>55</v>
      </c>
      <c r="B63" s="9" t="s">
        <v>56</v>
      </c>
      <c r="C63" s="6">
        <f>C62-C65</f>
        <v>1217.4000000000001</v>
      </c>
      <c r="D63" s="6">
        <f>506.8+279.5</f>
        <v>786.3</v>
      </c>
      <c r="E63" s="6">
        <f>404+240.1</f>
        <v>644.1</v>
      </c>
    </row>
    <row r="64" spans="1:5" ht="60" x14ac:dyDescent="0.25">
      <c r="A64" s="14" t="s">
        <v>57</v>
      </c>
      <c r="B64" s="9" t="s">
        <v>58</v>
      </c>
      <c r="C64" s="6"/>
      <c r="D64" s="6"/>
      <c r="E64" s="6"/>
    </row>
    <row r="65" spans="1:5" ht="45" x14ac:dyDescent="0.25">
      <c r="A65" s="14" t="s">
        <v>59</v>
      </c>
      <c r="B65" s="9" t="s">
        <v>60</v>
      </c>
      <c r="C65" s="6">
        <v>113.8</v>
      </c>
      <c r="D65" s="6">
        <f>41.7+51.5</f>
        <v>93.2</v>
      </c>
      <c r="E65" s="6">
        <f>33.2+41.5</f>
        <v>74.7</v>
      </c>
    </row>
    <row r="66" spans="1:5" x14ac:dyDescent="0.25">
      <c r="A66" s="14" t="s">
        <v>61</v>
      </c>
      <c r="B66" s="9" t="s">
        <v>62</v>
      </c>
      <c r="C66" s="6">
        <v>1.3</v>
      </c>
      <c r="D66" s="6">
        <f>0.6+0.5</f>
        <v>1.1000000000000001</v>
      </c>
      <c r="E66" s="6">
        <f>0.5+0.4</f>
        <v>0.9</v>
      </c>
    </row>
    <row r="67" spans="1:5" ht="30" x14ac:dyDescent="0.25">
      <c r="A67" s="14" t="s">
        <v>63</v>
      </c>
      <c r="B67" s="9" t="s">
        <v>64</v>
      </c>
      <c r="C67" s="6">
        <v>1.3</v>
      </c>
      <c r="D67" s="6">
        <f>0.6+0.5</f>
        <v>1.1000000000000001</v>
      </c>
      <c r="E67" s="6">
        <f>0.5+0.4</f>
        <v>0.9</v>
      </c>
    </row>
    <row r="68" spans="1:5" ht="75" x14ac:dyDescent="0.25">
      <c r="A68" s="14" t="s">
        <v>65</v>
      </c>
      <c r="B68" s="9" t="s">
        <v>66</v>
      </c>
      <c r="C68" s="6">
        <v>9.1999999999999993</v>
      </c>
      <c r="D68" s="6">
        <f>2.3+5.6</f>
        <v>7.8999999999999995</v>
      </c>
      <c r="E68" s="6">
        <f>1.8+4.5</f>
        <v>6.3</v>
      </c>
    </row>
    <row r="69" spans="1:5" x14ac:dyDescent="0.25">
      <c r="A69" s="7" t="s">
        <v>67</v>
      </c>
      <c r="B69" s="9" t="s">
        <v>68</v>
      </c>
      <c r="C69" s="6"/>
      <c r="D69" s="6"/>
      <c r="E69" s="6"/>
    </row>
    <row r="70" spans="1:5" ht="45" x14ac:dyDescent="0.25">
      <c r="A70" s="7" t="s">
        <v>69</v>
      </c>
      <c r="B70" s="9" t="s">
        <v>70</v>
      </c>
      <c r="C70" s="6">
        <v>102</v>
      </c>
      <c r="D70" s="6">
        <f>38.3+44.8</f>
        <v>83.1</v>
      </c>
      <c r="E70" s="6">
        <f>30.4+36.2</f>
        <v>66.599999999999994</v>
      </c>
    </row>
    <row r="71" spans="1:5" ht="30" x14ac:dyDescent="0.25">
      <c r="A71" s="14" t="s">
        <v>72</v>
      </c>
      <c r="B71" s="9" t="s">
        <v>71</v>
      </c>
      <c r="C71" s="6">
        <v>0.6</v>
      </c>
      <c r="D71" s="6">
        <f>0.2+0.2</f>
        <v>0.4</v>
      </c>
      <c r="E71" s="6">
        <f>0.1+0.1</f>
        <v>0.2</v>
      </c>
    </row>
    <row r="72" spans="1:5" x14ac:dyDescent="0.25">
      <c r="A72" s="14" t="s">
        <v>73</v>
      </c>
      <c r="B72" s="9" t="s">
        <v>74</v>
      </c>
      <c r="C72" s="6">
        <v>0.6</v>
      </c>
      <c r="D72" s="6">
        <f>0.2+0.2</f>
        <v>0.4</v>
      </c>
      <c r="E72" s="6">
        <f>0.1+0.1</f>
        <v>0.2</v>
      </c>
    </row>
    <row r="73" spans="1:5" ht="30" x14ac:dyDescent="0.25">
      <c r="A73" s="14" t="s">
        <v>75</v>
      </c>
      <c r="B73" s="9" t="s">
        <v>76</v>
      </c>
      <c r="C73" s="6"/>
      <c r="D73" s="6"/>
      <c r="E73" s="6"/>
    </row>
    <row r="74" spans="1:5" ht="30" x14ac:dyDescent="0.25">
      <c r="A74" s="14" t="s">
        <v>77</v>
      </c>
      <c r="B74" s="9" t="s">
        <v>78</v>
      </c>
      <c r="C74" s="6"/>
      <c r="D74" s="6"/>
      <c r="E74" s="6"/>
    </row>
    <row r="75" spans="1:5" ht="30" x14ac:dyDescent="0.25">
      <c r="A75" s="14" t="s">
        <v>79</v>
      </c>
      <c r="B75" s="9" t="s">
        <v>80</v>
      </c>
      <c r="C75" s="6"/>
      <c r="D75" s="6"/>
      <c r="E75" s="6"/>
    </row>
    <row r="76" spans="1:5" x14ac:dyDescent="0.25">
      <c r="A76" s="13"/>
      <c r="B76" s="8"/>
      <c r="C76" s="4"/>
      <c r="D76" s="4"/>
      <c r="E76" s="4"/>
    </row>
    <row r="77" spans="1:5" x14ac:dyDescent="0.25">
      <c r="A77" s="13"/>
      <c r="B77" s="8"/>
      <c r="C77" s="4"/>
      <c r="D77" s="4"/>
      <c r="E77" s="4"/>
    </row>
    <row r="78" spans="1:5" x14ac:dyDescent="0.25">
      <c r="A78" s="13"/>
      <c r="B78" s="4"/>
      <c r="C78" s="4"/>
      <c r="D78" s="4"/>
      <c r="E78" s="4"/>
    </row>
    <row r="79" spans="1:5" x14ac:dyDescent="0.25">
      <c r="A79" s="15" t="s">
        <v>34</v>
      </c>
      <c r="B79" s="16"/>
      <c r="C79" s="16"/>
      <c r="D79" s="16"/>
      <c r="E79" s="16"/>
    </row>
    <row r="80" spans="1:5" x14ac:dyDescent="0.25">
      <c r="A80" s="4"/>
      <c r="B80" s="4"/>
      <c r="C80" s="4"/>
      <c r="D80" s="4"/>
      <c r="E80" s="4"/>
    </row>
    <row r="81" spans="1:5" x14ac:dyDescent="0.25">
      <c r="A81" s="4"/>
      <c r="B81" s="4"/>
      <c r="C81" s="4"/>
      <c r="D81" s="4"/>
      <c r="E81" s="4"/>
    </row>
    <row r="82" spans="1:5" x14ac:dyDescent="0.25">
      <c r="A82" s="4"/>
      <c r="B82" s="4"/>
      <c r="C82" s="4"/>
      <c r="D82" s="4"/>
      <c r="E82" s="4"/>
    </row>
    <row r="83" spans="1:5" x14ac:dyDescent="0.25">
      <c r="A83" s="4"/>
      <c r="B83" s="4"/>
      <c r="C83" s="4"/>
      <c r="D83" s="4"/>
      <c r="E83" s="4"/>
    </row>
    <row r="84" spans="1:5" x14ac:dyDescent="0.25">
      <c r="A84" s="4"/>
      <c r="B84" s="4"/>
      <c r="C84" s="4"/>
      <c r="D84" s="4"/>
      <c r="E84" s="4"/>
    </row>
    <row r="85" spans="1:5" x14ac:dyDescent="0.25">
      <c r="A85" s="4"/>
      <c r="B85" s="4"/>
      <c r="C85" s="4"/>
      <c r="D85" s="4"/>
      <c r="E85" s="4"/>
    </row>
    <row r="86" spans="1:5" x14ac:dyDescent="0.25">
      <c r="A86" s="4"/>
      <c r="B86" s="4"/>
      <c r="C86" s="4"/>
      <c r="D86" s="4"/>
      <c r="E86" s="4"/>
    </row>
    <row r="87" spans="1:5" x14ac:dyDescent="0.25">
      <c r="A87" s="10" t="s">
        <v>35</v>
      </c>
      <c r="B87" s="10"/>
      <c r="C87" s="4"/>
      <c r="D87" s="4"/>
      <c r="E87" s="4"/>
    </row>
    <row r="95" spans="1:5" x14ac:dyDescent="0.25">
      <c r="A95" s="4"/>
      <c r="B95" s="4"/>
      <c r="C95" s="4"/>
      <c r="D95" s="4"/>
      <c r="E95" s="4"/>
    </row>
    <row r="96" spans="1:5" x14ac:dyDescent="0.25">
      <c r="A96" s="4"/>
      <c r="B96" s="4"/>
      <c r="C96" s="4"/>
      <c r="D96" s="4"/>
      <c r="E96" s="4"/>
    </row>
    <row r="97" spans="1:5" x14ac:dyDescent="0.25">
      <c r="A97" s="4"/>
      <c r="B97" s="4"/>
      <c r="C97" s="4"/>
      <c r="D97" s="4"/>
      <c r="E97" s="4"/>
    </row>
    <row r="98" spans="1:5" x14ac:dyDescent="0.25">
      <c r="A98" s="4"/>
      <c r="B98" s="4"/>
      <c r="C98" s="4"/>
      <c r="D98" s="4"/>
      <c r="E98" s="4"/>
    </row>
    <row r="99" spans="1:5" x14ac:dyDescent="0.25">
      <c r="A99" s="4"/>
      <c r="B99" s="4"/>
      <c r="C99" s="4"/>
      <c r="D99" s="4"/>
      <c r="E99" s="4"/>
    </row>
    <row r="100" spans="1:5" x14ac:dyDescent="0.25">
      <c r="A100" s="4"/>
      <c r="B100" s="4"/>
      <c r="C100" s="4"/>
      <c r="D100" s="4"/>
      <c r="E100" s="4"/>
    </row>
    <row r="101" spans="1:5" x14ac:dyDescent="0.25">
      <c r="A101" s="10"/>
      <c r="B101" s="10"/>
      <c r="C101" s="4"/>
      <c r="D101" s="4"/>
      <c r="E101" s="4"/>
    </row>
  </sheetData>
  <mergeCells count="8">
    <mergeCell ref="A8:D8"/>
    <mergeCell ref="A54:D54"/>
    <mergeCell ref="A7:E7"/>
    <mergeCell ref="D1:E1"/>
    <mergeCell ref="D2:E6"/>
    <mergeCell ref="D47:E47"/>
    <mergeCell ref="D48:E52"/>
    <mergeCell ref="A53:E5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opLeftCell="A31" workbookViewId="0">
      <selection activeCell="H65" sqref="H65"/>
    </sheetView>
  </sheetViews>
  <sheetFormatPr defaultRowHeight="15" x14ac:dyDescent="0.25"/>
  <cols>
    <col min="2" max="2" width="30.28515625" customWidth="1"/>
    <col min="3" max="3" width="14.42578125" customWidth="1"/>
    <col min="4" max="4" width="15.28515625" customWidth="1"/>
    <col min="5" max="5" width="19.28515625" customWidth="1"/>
    <col min="6" max="6" width="16.28515625" customWidth="1"/>
    <col min="7" max="7" width="17" customWidth="1"/>
    <col min="8" max="8" width="12.28515625" customWidth="1"/>
    <col min="258" max="258" width="30.28515625" customWidth="1"/>
    <col min="259" max="259" width="14.42578125" customWidth="1"/>
    <col min="260" max="260" width="15.28515625" customWidth="1"/>
    <col min="261" max="261" width="19.28515625" customWidth="1"/>
    <col min="262" max="262" width="16.28515625" customWidth="1"/>
    <col min="263" max="263" width="17" customWidth="1"/>
    <col min="264" max="264" width="12.28515625" customWidth="1"/>
    <col min="514" max="514" width="30.28515625" customWidth="1"/>
    <col min="515" max="515" width="14.42578125" customWidth="1"/>
    <col min="516" max="516" width="15.28515625" customWidth="1"/>
    <col min="517" max="517" width="19.28515625" customWidth="1"/>
    <col min="518" max="518" width="16.28515625" customWidth="1"/>
    <col min="519" max="519" width="17" customWidth="1"/>
    <col min="520" max="520" width="12.28515625" customWidth="1"/>
    <col min="770" max="770" width="30.28515625" customWidth="1"/>
    <col min="771" max="771" width="14.42578125" customWidth="1"/>
    <col min="772" max="772" width="15.28515625" customWidth="1"/>
    <col min="773" max="773" width="19.28515625" customWidth="1"/>
    <col min="774" max="774" width="16.28515625" customWidth="1"/>
    <col min="775" max="775" width="17" customWidth="1"/>
    <col min="776" max="776" width="12.28515625" customWidth="1"/>
    <col min="1026" max="1026" width="30.28515625" customWidth="1"/>
    <col min="1027" max="1027" width="14.42578125" customWidth="1"/>
    <col min="1028" max="1028" width="15.28515625" customWidth="1"/>
    <col min="1029" max="1029" width="19.28515625" customWidth="1"/>
    <col min="1030" max="1030" width="16.28515625" customWidth="1"/>
    <col min="1031" max="1031" width="17" customWidth="1"/>
    <col min="1032" max="1032" width="12.28515625" customWidth="1"/>
    <col min="1282" max="1282" width="30.28515625" customWidth="1"/>
    <col min="1283" max="1283" width="14.42578125" customWidth="1"/>
    <col min="1284" max="1284" width="15.28515625" customWidth="1"/>
    <col min="1285" max="1285" width="19.28515625" customWidth="1"/>
    <col min="1286" max="1286" width="16.28515625" customWidth="1"/>
    <col min="1287" max="1287" width="17" customWidth="1"/>
    <col min="1288" max="1288" width="12.28515625" customWidth="1"/>
    <col min="1538" max="1538" width="30.28515625" customWidth="1"/>
    <col min="1539" max="1539" width="14.42578125" customWidth="1"/>
    <col min="1540" max="1540" width="15.28515625" customWidth="1"/>
    <col min="1541" max="1541" width="19.28515625" customWidth="1"/>
    <col min="1542" max="1542" width="16.28515625" customWidth="1"/>
    <col min="1543" max="1543" width="17" customWidth="1"/>
    <col min="1544" max="1544" width="12.28515625" customWidth="1"/>
    <col min="1794" max="1794" width="30.28515625" customWidth="1"/>
    <col min="1795" max="1795" width="14.42578125" customWidth="1"/>
    <col min="1796" max="1796" width="15.28515625" customWidth="1"/>
    <col min="1797" max="1797" width="19.28515625" customWidth="1"/>
    <col min="1798" max="1798" width="16.28515625" customWidth="1"/>
    <col min="1799" max="1799" width="17" customWidth="1"/>
    <col min="1800" max="1800" width="12.28515625" customWidth="1"/>
    <col min="2050" max="2050" width="30.28515625" customWidth="1"/>
    <col min="2051" max="2051" width="14.42578125" customWidth="1"/>
    <col min="2052" max="2052" width="15.28515625" customWidth="1"/>
    <col min="2053" max="2053" width="19.28515625" customWidth="1"/>
    <col min="2054" max="2054" width="16.28515625" customWidth="1"/>
    <col min="2055" max="2055" width="17" customWidth="1"/>
    <col min="2056" max="2056" width="12.28515625" customWidth="1"/>
    <col min="2306" max="2306" width="30.28515625" customWidth="1"/>
    <col min="2307" max="2307" width="14.42578125" customWidth="1"/>
    <col min="2308" max="2308" width="15.28515625" customWidth="1"/>
    <col min="2309" max="2309" width="19.28515625" customWidth="1"/>
    <col min="2310" max="2310" width="16.28515625" customWidth="1"/>
    <col min="2311" max="2311" width="17" customWidth="1"/>
    <col min="2312" max="2312" width="12.28515625" customWidth="1"/>
    <col min="2562" max="2562" width="30.28515625" customWidth="1"/>
    <col min="2563" max="2563" width="14.42578125" customWidth="1"/>
    <col min="2564" max="2564" width="15.28515625" customWidth="1"/>
    <col min="2565" max="2565" width="19.28515625" customWidth="1"/>
    <col min="2566" max="2566" width="16.28515625" customWidth="1"/>
    <col min="2567" max="2567" width="17" customWidth="1"/>
    <col min="2568" max="2568" width="12.28515625" customWidth="1"/>
    <col min="2818" max="2818" width="30.28515625" customWidth="1"/>
    <col min="2819" max="2819" width="14.42578125" customWidth="1"/>
    <col min="2820" max="2820" width="15.28515625" customWidth="1"/>
    <col min="2821" max="2821" width="19.28515625" customWidth="1"/>
    <col min="2822" max="2822" width="16.28515625" customWidth="1"/>
    <col min="2823" max="2823" width="17" customWidth="1"/>
    <col min="2824" max="2824" width="12.28515625" customWidth="1"/>
    <col min="3074" max="3074" width="30.28515625" customWidth="1"/>
    <col min="3075" max="3075" width="14.42578125" customWidth="1"/>
    <col min="3076" max="3076" width="15.28515625" customWidth="1"/>
    <col min="3077" max="3077" width="19.28515625" customWidth="1"/>
    <col min="3078" max="3078" width="16.28515625" customWidth="1"/>
    <col min="3079" max="3079" width="17" customWidth="1"/>
    <col min="3080" max="3080" width="12.28515625" customWidth="1"/>
    <col min="3330" max="3330" width="30.28515625" customWidth="1"/>
    <col min="3331" max="3331" width="14.42578125" customWidth="1"/>
    <col min="3332" max="3332" width="15.28515625" customWidth="1"/>
    <col min="3333" max="3333" width="19.28515625" customWidth="1"/>
    <col min="3334" max="3334" width="16.28515625" customWidth="1"/>
    <col min="3335" max="3335" width="17" customWidth="1"/>
    <col min="3336" max="3336" width="12.28515625" customWidth="1"/>
    <col min="3586" max="3586" width="30.28515625" customWidth="1"/>
    <col min="3587" max="3587" width="14.42578125" customWidth="1"/>
    <col min="3588" max="3588" width="15.28515625" customWidth="1"/>
    <col min="3589" max="3589" width="19.28515625" customWidth="1"/>
    <col min="3590" max="3590" width="16.28515625" customWidth="1"/>
    <col min="3591" max="3591" width="17" customWidth="1"/>
    <col min="3592" max="3592" width="12.28515625" customWidth="1"/>
    <col min="3842" max="3842" width="30.28515625" customWidth="1"/>
    <col min="3843" max="3843" width="14.42578125" customWidth="1"/>
    <col min="3844" max="3844" width="15.28515625" customWidth="1"/>
    <col min="3845" max="3845" width="19.28515625" customWidth="1"/>
    <col min="3846" max="3846" width="16.28515625" customWidth="1"/>
    <col min="3847" max="3847" width="17" customWidth="1"/>
    <col min="3848" max="3848" width="12.28515625" customWidth="1"/>
    <col min="4098" max="4098" width="30.28515625" customWidth="1"/>
    <col min="4099" max="4099" width="14.42578125" customWidth="1"/>
    <col min="4100" max="4100" width="15.28515625" customWidth="1"/>
    <col min="4101" max="4101" width="19.28515625" customWidth="1"/>
    <col min="4102" max="4102" width="16.28515625" customWidth="1"/>
    <col min="4103" max="4103" width="17" customWidth="1"/>
    <col min="4104" max="4104" width="12.28515625" customWidth="1"/>
    <col min="4354" max="4354" width="30.28515625" customWidth="1"/>
    <col min="4355" max="4355" width="14.42578125" customWidth="1"/>
    <col min="4356" max="4356" width="15.28515625" customWidth="1"/>
    <col min="4357" max="4357" width="19.28515625" customWidth="1"/>
    <col min="4358" max="4358" width="16.28515625" customWidth="1"/>
    <col min="4359" max="4359" width="17" customWidth="1"/>
    <col min="4360" max="4360" width="12.28515625" customWidth="1"/>
    <col min="4610" max="4610" width="30.28515625" customWidth="1"/>
    <col min="4611" max="4611" width="14.42578125" customWidth="1"/>
    <col min="4612" max="4612" width="15.28515625" customWidth="1"/>
    <col min="4613" max="4613" width="19.28515625" customWidth="1"/>
    <col min="4614" max="4614" width="16.28515625" customWidth="1"/>
    <col min="4615" max="4615" width="17" customWidth="1"/>
    <col min="4616" max="4616" width="12.28515625" customWidth="1"/>
    <col min="4866" max="4866" width="30.28515625" customWidth="1"/>
    <col min="4867" max="4867" width="14.42578125" customWidth="1"/>
    <col min="4868" max="4868" width="15.28515625" customWidth="1"/>
    <col min="4869" max="4869" width="19.28515625" customWidth="1"/>
    <col min="4870" max="4870" width="16.28515625" customWidth="1"/>
    <col min="4871" max="4871" width="17" customWidth="1"/>
    <col min="4872" max="4872" width="12.28515625" customWidth="1"/>
    <col min="5122" max="5122" width="30.28515625" customWidth="1"/>
    <col min="5123" max="5123" width="14.42578125" customWidth="1"/>
    <col min="5124" max="5124" width="15.28515625" customWidth="1"/>
    <col min="5125" max="5125" width="19.28515625" customWidth="1"/>
    <col min="5126" max="5126" width="16.28515625" customWidth="1"/>
    <col min="5127" max="5127" width="17" customWidth="1"/>
    <col min="5128" max="5128" width="12.28515625" customWidth="1"/>
    <col min="5378" max="5378" width="30.28515625" customWidth="1"/>
    <col min="5379" max="5379" width="14.42578125" customWidth="1"/>
    <col min="5380" max="5380" width="15.28515625" customWidth="1"/>
    <col min="5381" max="5381" width="19.28515625" customWidth="1"/>
    <col min="5382" max="5382" width="16.28515625" customWidth="1"/>
    <col min="5383" max="5383" width="17" customWidth="1"/>
    <col min="5384" max="5384" width="12.28515625" customWidth="1"/>
    <col min="5634" max="5634" width="30.28515625" customWidth="1"/>
    <col min="5635" max="5635" width="14.42578125" customWidth="1"/>
    <col min="5636" max="5636" width="15.28515625" customWidth="1"/>
    <col min="5637" max="5637" width="19.28515625" customWidth="1"/>
    <col min="5638" max="5638" width="16.28515625" customWidth="1"/>
    <col min="5639" max="5639" width="17" customWidth="1"/>
    <col min="5640" max="5640" width="12.28515625" customWidth="1"/>
    <col min="5890" max="5890" width="30.28515625" customWidth="1"/>
    <col min="5891" max="5891" width="14.42578125" customWidth="1"/>
    <col min="5892" max="5892" width="15.28515625" customWidth="1"/>
    <col min="5893" max="5893" width="19.28515625" customWidth="1"/>
    <col min="5894" max="5894" width="16.28515625" customWidth="1"/>
    <col min="5895" max="5895" width="17" customWidth="1"/>
    <col min="5896" max="5896" width="12.28515625" customWidth="1"/>
    <col min="6146" max="6146" width="30.28515625" customWidth="1"/>
    <col min="6147" max="6147" width="14.42578125" customWidth="1"/>
    <col min="6148" max="6148" width="15.28515625" customWidth="1"/>
    <col min="6149" max="6149" width="19.28515625" customWidth="1"/>
    <col min="6150" max="6150" width="16.28515625" customWidth="1"/>
    <col min="6151" max="6151" width="17" customWidth="1"/>
    <col min="6152" max="6152" width="12.28515625" customWidth="1"/>
    <col min="6402" max="6402" width="30.28515625" customWidth="1"/>
    <col min="6403" max="6403" width="14.42578125" customWidth="1"/>
    <col min="6404" max="6404" width="15.28515625" customWidth="1"/>
    <col min="6405" max="6405" width="19.28515625" customWidth="1"/>
    <col min="6406" max="6406" width="16.28515625" customWidth="1"/>
    <col min="6407" max="6407" width="17" customWidth="1"/>
    <col min="6408" max="6408" width="12.28515625" customWidth="1"/>
    <col min="6658" max="6658" width="30.28515625" customWidth="1"/>
    <col min="6659" max="6659" width="14.42578125" customWidth="1"/>
    <col min="6660" max="6660" width="15.28515625" customWidth="1"/>
    <col min="6661" max="6661" width="19.28515625" customWidth="1"/>
    <col min="6662" max="6662" width="16.28515625" customWidth="1"/>
    <col min="6663" max="6663" width="17" customWidth="1"/>
    <col min="6664" max="6664" width="12.28515625" customWidth="1"/>
    <col min="6914" max="6914" width="30.28515625" customWidth="1"/>
    <col min="6915" max="6915" width="14.42578125" customWidth="1"/>
    <col min="6916" max="6916" width="15.28515625" customWidth="1"/>
    <col min="6917" max="6917" width="19.28515625" customWidth="1"/>
    <col min="6918" max="6918" width="16.28515625" customWidth="1"/>
    <col min="6919" max="6919" width="17" customWidth="1"/>
    <col min="6920" max="6920" width="12.28515625" customWidth="1"/>
    <col min="7170" max="7170" width="30.28515625" customWidth="1"/>
    <col min="7171" max="7171" width="14.42578125" customWidth="1"/>
    <col min="7172" max="7172" width="15.28515625" customWidth="1"/>
    <col min="7173" max="7173" width="19.28515625" customWidth="1"/>
    <col min="7174" max="7174" width="16.28515625" customWidth="1"/>
    <col min="7175" max="7175" width="17" customWidth="1"/>
    <col min="7176" max="7176" width="12.28515625" customWidth="1"/>
    <col min="7426" max="7426" width="30.28515625" customWidth="1"/>
    <col min="7427" max="7427" width="14.42578125" customWidth="1"/>
    <col min="7428" max="7428" width="15.28515625" customWidth="1"/>
    <col min="7429" max="7429" width="19.28515625" customWidth="1"/>
    <col min="7430" max="7430" width="16.28515625" customWidth="1"/>
    <col min="7431" max="7431" width="17" customWidth="1"/>
    <col min="7432" max="7432" width="12.28515625" customWidth="1"/>
    <col min="7682" max="7682" width="30.28515625" customWidth="1"/>
    <col min="7683" max="7683" width="14.42578125" customWidth="1"/>
    <col min="7684" max="7684" width="15.28515625" customWidth="1"/>
    <col min="7685" max="7685" width="19.28515625" customWidth="1"/>
    <col min="7686" max="7686" width="16.28515625" customWidth="1"/>
    <col min="7687" max="7687" width="17" customWidth="1"/>
    <col min="7688" max="7688" width="12.28515625" customWidth="1"/>
    <col min="7938" max="7938" width="30.28515625" customWidth="1"/>
    <col min="7939" max="7939" width="14.42578125" customWidth="1"/>
    <col min="7940" max="7940" width="15.28515625" customWidth="1"/>
    <col min="7941" max="7941" width="19.28515625" customWidth="1"/>
    <col min="7942" max="7942" width="16.28515625" customWidth="1"/>
    <col min="7943" max="7943" width="17" customWidth="1"/>
    <col min="7944" max="7944" width="12.28515625" customWidth="1"/>
    <col min="8194" max="8194" width="30.28515625" customWidth="1"/>
    <col min="8195" max="8195" width="14.42578125" customWidth="1"/>
    <col min="8196" max="8196" width="15.28515625" customWidth="1"/>
    <col min="8197" max="8197" width="19.28515625" customWidth="1"/>
    <col min="8198" max="8198" width="16.28515625" customWidth="1"/>
    <col min="8199" max="8199" width="17" customWidth="1"/>
    <col min="8200" max="8200" width="12.28515625" customWidth="1"/>
    <col min="8450" max="8450" width="30.28515625" customWidth="1"/>
    <col min="8451" max="8451" width="14.42578125" customWidth="1"/>
    <col min="8452" max="8452" width="15.28515625" customWidth="1"/>
    <col min="8453" max="8453" width="19.28515625" customWidth="1"/>
    <col min="8454" max="8454" width="16.28515625" customWidth="1"/>
    <col min="8455" max="8455" width="17" customWidth="1"/>
    <col min="8456" max="8456" width="12.28515625" customWidth="1"/>
    <col min="8706" max="8706" width="30.28515625" customWidth="1"/>
    <col min="8707" max="8707" width="14.42578125" customWidth="1"/>
    <col min="8708" max="8708" width="15.28515625" customWidth="1"/>
    <col min="8709" max="8709" width="19.28515625" customWidth="1"/>
    <col min="8710" max="8710" width="16.28515625" customWidth="1"/>
    <col min="8711" max="8711" width="17" customWidth="1"/>
    <col min="8712" max="8712" width="12.28515625" customWidth="1"/>
    <col min="8962" max="8962" width="30.28515625" customWidth="1"/>
    <col min="8963" max="8963" width="14.42578125" customWidth="1"/>
    <col min="8964" max="8964" width="15.28515625" customWidth="1"/>
    <col min="8965" max="8965" width="19.28515625" customWidth="1"/>
    <col min="8966" max="8966" width="16.28515625" customWidth="1"/>
    <col min="8967" max="8967" width="17" customWidth="1"/>
    <col min="8968" max="8968" width="12.28515625" customWidth="1"/>
    <col min="9218" max="9218" width="30.28515625" customWidth="1"/>
    <col min="9219" max="9219" width="14.42578125" customWidth="1"/>
    <col min="9220" max="9220" width="15.28515625" customWidth="1"/>
    <col min="9221" max="9221" width="19.28515625" customWidth="1"/>
    <col min="9222" max="9222" width="16.28515625" customWidth="1"/>
    <col min="9223" max="9223" width="17" customWidth="1"/>
    <col min="9224" max="9224" width="12.28515625" customWidth="1"/>
    <col min="9474" max="9474" width="30.28515625" customWidth="1"/>
    <col min="9475" max="9475" width="14.42578125" customWidth="1"/>
    <col min="9476" max="9476" width="15.28515625" customWidth="1"/>
    <col min="9477" max="9477" width="19.28515625" customWidth="1"/>
    <col min="9478" max="9478" width="16.28515625" customWidth="1"/>
    <col min="9479" max="9479" width="17" customWidth="1"/>
    <col min="9480" max="9480" width="12.28515625" customWidth="1"/>
    <col min="9730" max="9730" width="30.28515625" customWidth="1"/>
    <col min="9731" max="9731" width="14.42578125" customWidth="1"/>
    <col min="9732" max="9732" width="15.28515625" customWidth="1"/>
    <col min="9733" max="9733" width="19.28515625" customWidth="1"/>
    <col min="9734" max="9734" width="16.28515625" customWidth="1"/>
    <col min="9735" max="9735" width="17" customWidth="1"/>
    <col min="9736" max="9736" width="12.28515625" customWidth="1"/>
    <col min="9986" max="9986" width="30.28515625" customWidth="1"/>
    <col min="9987" max="9987" width="14.42578125" customWidth="1"/>
    <col min="9988" max="9988" width="15.28515625" customWidth="1"/>
    <col min="9989" max="9989" width="19.28515625" customWidth="1"/>
    <col min="9990" max="9990" width="16.28515625" customWidth="1"/>
    <col min="9991" max="9991" width="17" customWidth="1"/>
    <col min="9992" max="9992" width="12.28515625" customWidth="1"/>
    <col min="10242" max="10242" width="30.28515625" customWidth="1"/>
    <col min="10243" max="10243" width="14.42578125" customWidth="1"/>
    <col min="10244" max="10244" width="15.28515625" customWidth="1"/>
    <col min="10245" max="10245" width="19.28515625" customWidth="1"/>
    <col min="10246" max="10246" width="16.28515625" customWidth="1"/>
    <col min="10247" max="10247" width="17" customWidth="1"/>
    <col min="10248" max="10248" width="12.28515625" customWidth="1"/>
    <col min="10498" max="10498" width="30.28515625" customWidth="1"/>
    <col min="10499" max="10499" width="14.42578125" customWidth="1"/>
    <col min="10500" max="10500" width="15.28515625" customWidth="1"/>
    <col min="10501" max="10501" width="19.28515625" customWidth="1"/>
    <col min="10502" max="10502" width="16.28515625" customWidth="1"/>
    <col min="10503" max="10503" width="17" customWidth="1"/>
    <col min="10504" max="10504" width="12.28515625" customWidth="1"/>
    <col min="10754" max="10754" width="30.28515625" customWidth="1"/>
    <col min="10755" max="10755" width="14.42578125" customWidth="1"/>
    <col min="10756" max="10756" width="15.28515625" customWidth="1"/>
    <col min="10757" max="10757" width="19.28515625" customWidth="1"/>
    <col min="10758" max="10758" width="16.28515625" customWidth="1"/>
    <col min="10759" max="10759" width="17" customWidth="1"/>
    <col min="10760" max="10760" width="12.28515625" customWidth="1"/>
    <col min="11010" max="11010" width="30.28515625" customWidth="1"/>
    <col min="11011" max="11011" width="14.42578125" customWidth="1"/>
    <col min="11012" max="11012" width="15.28515625" customWidth="1"/>
    <col min="11013" max="11013" width="19.28515625" customWidth="1"/>
    <col min="11014" max="11014" width="16.28515625" customWidth="1"/>
    <col min="11015" max="11015" width="17" customWidth="1"/>
    <col min="11016" max="11016" width="12.28515625" customWidth="1"/>
    <col min="11266" max="11266" width="30.28515625" customWidth="1"/>
    <col min="11267" max="11267" width="14.42578125" customWidth="1"/>
    <col min="11268" max="11268" width="15.28515625" customWidth="1"/>
    <col min="11269" max="11269" width="19.28515625" customWidth="1"/>
    <col min="11270" max="11270" width="16.28515625" customWidth="1"/>
    <col min="11271" max="11271" width="17" customWidth="1"/>
    <col min="11272" max="11272" width="12.28515625" customWidth="1"/>
    <col min="11522" max="11522" width="30.28515625" customWidth="1"/>
    <col min="11523" max="11523" width="14.42578125" customWidth="1"/>
    <col min="11524" max="11524" width="15.28515625" customWidth="1"/>
    <col min="11525" max="11525" width="19.28515625" customWidth="1"/>
    <col min="11526" max="11526" width="16.28515625" customWidth="1"/>
    <col min="11527" max="11527" width="17" customWidth="1"/>
    <col min="11528" max="11528" width="12.28515625" customWidth="1"/>
    <col min="11778" max="11778" width="30.28515625" customWidth="1"/>
    <col min="11779" max="11779" width="14.42578125" customWidth="1"/>
    <col min="11780" max="11780" width="15.28515625" customWidth="1"/>
    <col min="11781" max="11781" width="19.28515625" customWidth="1"/>
    <col min="11782" max="11782" width="16.28515625" customWidth="1"/>
    <col min="11783" max="11783" width="17" customWidth="1"/>
    <col min="11784" max="11784" width="12.28515625" customWidth="1"/>
    <col min="12034" max="12034" width="30.28515625" customWidth="1"/>
    <col min="12035" max="12035" width="14.42578125" customWidth="1"/>
    <col min="12036" max="12036" width="15.28515625" customWidth="1"/>
    <col min="12037" max="12037" width="19.28515625" customWidth="1"/>
    <col min="12038" max="12038" width="16.28515625" customWidth="1"/>
    <col min="12039" max="12039" width="17" customWidth="1"/>
    <col min="12040" max="12040" width="12.28515625" customWidth="1"/>
    <col min="12290" max="12290" width="30.28515625" customWidth="1"/>
    <col min="12291" max="12291" width="14.42578125" customWidth="1"/>
    <col min="12292" max="12292" width="15.28515625" customWidth="1"/>
    <col min="12293" max="12293" width="19.28515625" customWidth="1"/>
    <col min="12294" max="12294" width="16.28515625" customWidth="1"/>
    <col min="12295" max="12295" width="17" customWidth="1"/>
    <col min="12296" max="12296" width="12.28515625" customWidth="1"/>
    <col min="12546" max="12546" width="30.28515625" customWidth="1"/>
    <col min="12547" max="12547" width="14.42578125" customWidth="1"/>
    <col min="12548" max="12548" width="15.28515625" customWidth="1"/>
    <col min="12549" max="12549" width="19.28515625" customWidth="1"/>
    <col min="12550" max="12550" width="16.28515625" customWidth="1"/>
    <col min="12551" max="12551" width="17" customWidth="1"/>
    <col min="12552" max="12552" width="12.28515625" customWidth="1"/>
    <col min="12802" max="12802" width="30.28515625" customWidth="1"/>
    <col min="12803" max="12803" width="14.42578125" customWidth="1"/>
    <col min="12804" max="12804" width="15.28515625" customWidth="1"/>
    <col min="12805" max="12805" width="19.28515625" customWidth="1"/>
    <col min="12806" max="12806" width="16.28515625" customWidth="1"/>
    <col min="12807" max="12807" width="17" customWidth="1"/>
    <col min="12808" max="12808" width="12.28515625" customWidth="1"/>
    <col min="13058" max="13058" width="30.28515625" customWidth="1"/>
    <col min="13059" max="13059" width="14.42578125" customWidth="1"/>
    <col min="13060" max="13060" width="15.28515625" customWidth="1"/>
    <col min="13061" max="13061" width="19.28515625" customWidth="1"/>
    <col min="13062" max="13062" width="16.28515625" customWidth="1"/>
    <col min="13063" max="13063" width="17" customWidth="1"/>
    <col min="13064" max="13064" width="12.28515625" customWidth="1"/>
    <col min="13314" max="13314" width="30.28515625" customWidth="1"/>
    <col min="13315" max="13315" width="14.42578125" customWidth="1"/>
    <col min="13316" max="13316" width="15.28515625" customWidth="1"/>
    <col min="13317" max="13317" width="19.28515625" customWidth="1"/>
    <col min="13318" max="13318" width="16.28515625" customWidth="1"/>
    <col min="13319" max="13319" width="17" customWidth="1"/>
    <col min="13320" max="13320" width="12.28515625" customWidth="1"/>
    <col min="13570" max="13570" width="30.28515625" customWidth="1"/>
    <col min="13571" max="13571" width="14.42578125" customWidth="1"/>
    <col min="13572" max="13572" width="15.28515625" customWidth="1"/>
    <col min="13573" max="13573" width="19.28515625" customWidth="1"/>
    <col min="13574" max="13574" width="16.28515625" customWidth="1"/>
    <col min="13575" max="13575" width="17" customWidth="1"/>
    <col min="13576" max="13576" width="12.28515625" customWidth="1"/>
    <col min="13826" max="13826" width="30.28515625" customWidth="1"/>
    <col min="13827" max="13827" width="14.42578125" customWidth="1"/>
    <col min="13828" max="13828" width="15.28515625" customWidth="1"/>
    <col min="13829" max="13829" width="19.28515625" customWidth="1"/>
    <col min="13830" max="13830" width="16.28515625" customWidth="1"/>
    <col min="13831" max="13831" width="17" customWidth="1"/>
    <col min="13832" max="13832" width="12.28515625" customWidth="1"/>
    <col min="14082" max="14082" width="30.28515625" customWidth="1"/>
    <col min="14083" max="14083" width="14.42578125" customWidth="1"/>
    <col min="14084" max="14084" width="15.28515625" customWidth="1"/>
    <col min="14085" max="14085" width="19.28515625" customWidth="1"/>
    <col min="14086" max="14086" width="16.28515625" customWidth="1"/>
    <col min="14087" max="14087" width="17" customWidth="1"/>
    <col min="14088" max="14088" width="12.28515625" customWidth="1"/>
    <col min="14338" max="14338" width="30.28515625" customWidth="1"/>
    <col min="14339" max="14339" width="14.42578125" customWidth="1"/>
    <col min="14340" max="14340" width="15.28515625" customWidth="1"/>
    <col min="14341" max="14341" width="19.28515625" customWidth="1"/>
    <col min="14342" max="14342" width="16.28515625" customWidth="1"/>
    <col min="14343" max="14343" width="17" customWidth="1"/>
    <col min="14344" max="14344" width="12.28515625" customWidth="1"/>
    <col min="14594" max="14594" width="30.28515625" customWidth="1"/>
    <col min="14595" max="14595" width="14.42578125" customWidth="1"/>
    <col min="14596" max="14596" width="15.28515625" customWidth="1"/>
    <col min="14597" max="14597" width="19.28515625" customWidth="1"/>
    <col min="14598" max="14598" width="16.28515625" customWidth="1"/>
    <col min="14599" max="14599" width="17" customWidth="1"/>
    <col min="14600" max="14600" width="12.28515625" customWidth="1"/>
    <col min="14850" max="14850" width="30.28515625" customWidth="1"/>
    <col min="14851" max="14851" width="14.42578125" customWidth="1"/>
    <col min="14852" max="14852" width="15.28515625" customWidth="1"/>
    <col min="14853" max="14853" width="19.28515625" customWidth="1"/>
    <col min="14854" max="14854" width="16.28515625" customWidth="1"/>
    <col min="14855" max="14855" width="17" customWidth="1"/>
    <col min="14856" max="14856" width="12.28515625" customWidth="1"/>
    <col min="15106" max="15106" width="30.28515625" customWidth="1"/>
    <col min="15107" max="15107" width="14.42578125" customWidth="1"/>
    <col min="15108" max="15108" width="15.28515625" customWidth="1"/>
    <col min="15109" max="15109" width="19.28515625" customWidth="1"/>
    <col min="15110" max="15110" width="16.28515625" customWidth="1"/>
    <col min="15111" max="15111" width="17" customWidth="1"/>
    <col min="15112" max="15112" width="12.28515625" customWidth="1"/>
    <col min="15362" max="15362" width="30.28515625" customWidth="1"/>
    <col min="15363" max="15363" width="14.42578125" customWidth="1"/>
    <col min="15364" max="15364" width="15.28515625" customWidth="1"/>
    <col min="15365" max="15365" width="19.28515625" customWidth="1"/>
    <col min="15366" max="15366" width="16.28515625" customWidth="1"/>
    <col min="15367" max="15367" width="17" customWidth="1"/>
    <col min="15368" max="15368" width="12.28515625" customWidth="1"/>
    <col min="15618" max="15618" width="30.28515625" customWidth="1"/>
    <col min="15619" max="15619" width="14.42578125" customWidth="1"/>
    <col min="15620" max="15620" width="15.28515625" customWidth="1"/>
    <col min="15621" max="15621" width="19.28515625" customWidth="1"/>
    <col min="15622" max="15622" width="16.28515625" customWidth="1"/>
    <col min="15623" max="15623" width="17" customWidth="1"/>
    <col min="15624" max="15624" width="12.28515625" customWidth="1"/>
    <col min="15874" max="15874" width="30.28515625" customWidth="1"/>
    <col min="15875" max="15875" width="14.42578125" customWidth="1"/>
    <col min="15876" max="15876" width="15.28515625" customWidth="1"/>
    <col min="15877" max="15877" width="19.28515625" customWidth="1"/>
    <col min="15878" max="15878" width="16.28515625" customWidth="1"/>
    <col min="15879" max="15879" width="17" customWidth="1"/>
    <col min="15880" max="15880" width="12.28515625" customWidth="1"/>
    <col min="16130" max="16130" width="30.28515625" customWidth="1"/>
    <col min="16131" max="16131" width="14.42578125" customWidth="1"/>
    <col min="16132" max="16132" width="15.28515625" customWidth="1"/>
    <col min="16133" max="16133" width="19.28515625" customWidth="1"/>
    <col min="16134" max="16134" width="16.28515625" customWidth="1"/>
    <col min="16135" max="16135" width="17" customWidth="1"/>
    <col min="16136" max="16136" width="12.28515625" customWidth="1"/>
  </cols>
  <sheetData>
    <row r="1" spans="1:9" ht="34.5" x14ac:dyDescent="0.25">
      <c r="G1" s="19" t="s">
        <v>87</v>
      </c>
    </row>
    <row r="2" spans="1:9" ht="73.5" customHeight="1" x14ac:dyDescent="0.25">
      <c r="A2" s="108" t="s">
        <v>88</v>
      </c>
      <c r="B2" s="108"/>
      <c r="C2" s="108"/>
      <c r="D2" s="108"/>
      <c r="E2" s="108"/>
      <c r="F2" s="108"/>
      <c r="G2" s="108"/>
    </row>
    <row r="3" spans="1:9" x14ac:dyDescent="0.25">
      <c r="A3" s="98" t="s">
        <v>0</v>
      </c>
      <c r="B3" s="98" t="s">
        <v>1</v>
      </c>
      <c r="C3" s="110" t="s">
        <v>89</v>
      </c>
      <c r="D3" s="110"/>
      <c r="E3" s="110"/>
      <c r="F3" s="111" t="s">
        <v>2</v>
      </c>
      <c r="G3" s="112"/>
      <c r="H3" s="113"/>
      <c r="I3" s="1"/>
    </row>
    <row r="4" spans="1:9" s="10" customFormat="1" ht="12.75" x14ac:dyDescent="0.2">
      <c r="A4" s="109"/>
      <c r="B4" s="110"/>
      <c r="C4" s="98" t="s">
        <v>90</v>
      </c>
      <c r="D4" s="98" t="s">
        <v>91</v>
      </c>
      <c r="E4" s="98" t="s">
        <v>92</v>
      </c>
      <c r="F4" s="98" t="s">
        <v>90</v>
      </c>
      <c r="G4" s="98" t="s">
        <v>91</v>
      </c>
      <c r="H4" s="98" t="s">
        <v>92</v>
      </c>
    </row>
    <row r="5" spans="1:9" s="10" customFormat="1" ht="34.9" customHeight="1" x14ac:dyDescent="0.2">
      <c r="A5" s="109"/>
      <c r="B5" s="110"/>
      <c r="C5" s="98"/>
      <c r="D5" s="98"/>
      <c r="E5" s="98"/>
      <c r="F5" s="98"/>
      <c r="G5" s="98"/>
      <c r="H5" s="98"/>
    </row>
    <row r="6" spans="1:9" s="10" customFormat="1" ht="14.45" customHeight="1" thickBot="1" x14ac:dyDescent="0.25">
      <c r="A6" s="20" t="s">
        <v>22</v>
      </c>
      <c r="B6" s="21" t="s">
        <v>93</v>
      </c>
      <c r="C6" s="22"/>
      <c r="D6" s="22"/>
      <c r="E6" s="22"/>
      <c r="F6" s="22"/>
      <c r="G6" s="22"/>
      <c r="H6" s="22"/>
    </row>
    <row r="7" spans="1:9" s="10" customFormat="1" ht="39" thickBot="1" x14ac:dyDescent="0.25">
      <c r="A7" s="23" t="s">
        <v>23</v>
      </c>
      <c r="B7" s="21" t="s">
        <v>94</v>
      </c>
      <c r="C7" s="22"/>
      <c r="D7" s="22"/>
      <c r="E7" s="22"/>
      <c r="F7" s="22"/>
      <c r="G7" s="22"/>
      <c r="H7" s="22"/>
    </row>
    <row r="8" spans="1:9" s="10" customFormat="1" ht="39" thickBot="1" x14ac:dyDescent="0.25">
      <c r="A8" s="23" t="s">
        <v>95</v>
      </c>
      <c r="B8" s="21" t="s">
        <v>96</v>
      </c>
      <c r="C8" s="22"/>
      <c r="D8" s="22"/>
      <c r="E8" s="22"/>
      <c r="F8" s="22"/>
      <c r="G8" s="22"/>
      <c r="H8" s="22"/>
    </row>
    <row r="9" spans="1:9" s="10" customFormat="1" ht="39" thickBot="1" x14ac:dyDescent="0.25">
      <c r="A9" s="23" t="s">
        <v>3</v>
      </c>
      <c r="B9" s="21" t="s">
        <v>97</v>
      </c>
      <c r="C9" s="22"/>
      <c r="D9" s="22"/>
      <c r="E9" s="22"/>
      <c r="F9" s="22"/>
      <c r="G9" s="22"/>
      <c r="H9" s="22"/>
    </row>
    <row r="10" spans="1:9" s="10" customFormat="1" ht="128.25" thickBot="1" x14ac:dyDescent="0.25">
      <c r="A10" s="23" t="s">
        <v>98</v>
      </c>
      <c r="B10" s="21" t="s">
        <v>99</v>
      </c>
      <c r="C10" s="22"/>
      <c r="D10" s="22"/>
      <c r="E10" s="22"/>
      <c r="F10" s="22"/>
      <c r="G10" s="22"/>
      <c r="H10" s="22"/>
    </row>
    <row r="11" spans="1:9" s="10" customFormat="1" ht="26.1" customHeight="1" thickBot="1" x14ac:dyDescent="0.25">
      <c r="A11" s="23" t="s">
        <v>98</v>
      </c>
      <c r="B11" s="24" t="s">
        <v>100</v>
      </c>
      <c r="C11" s="24">
        <v>4.4999999999999998E-2</v>
      </c>
      <c r="D11" s="24">
        <v>1.5</v>
      </c>
      <c r="E11" s="24">
        <f>3.285+0.19+0.13</f>
        <v>3.605</v>
      </c>
      <c r="F11" s="24">
        <v>69.599999999999994</v>
      </c>
      <c r="G11" s="25">
        <f>12.5+12.4+22.2+25.3+26.4+38.5+19.7+70</f>
        <v>226.99999999999997</v>
      </c>
      <c r="H11" s="25">
        <f>57.7+37+45.3+30.4+58.6+19.4+27.5+65.4+45.1+59.5+43.5+26+13.8+12.4+30+44.4+32.7+30.3+15.9+13.9+22.1+15.1+9.1</f>
        <v>755.09999999999991</v>
      </c>
    </row>
    <row r="12" spans="1:9" s="10" customFormat="1" ht="26.1" customHeight="1" thickBot="1" x14ac:dyDescent="0.25">
      <c r="A12" s="23"/>
      <c r="B12" s="24" t="s">
        <v>101</v>
      </c>
      <c r="C12" s="24">
        <v>0.45</v>
      </c>
      <c r="D12" s="24">
        <v>1.6</v>
      </c>
      <c r="E12" s="24">
        <v>1.28</v>
      </c>
      <c r="F12" s="24">
        <f>31.6+206.8</f>
        <v>238.4</v>
      </c>
      <c r="G12" s="25">
        <f>146.9+27.1</f>
        <v>174</v>
      </c>
      <c r="H12" s="25">
        <f>47.6+187.9+156.7</f>
        <v>392.2</v>
      </c>
    </row>
    <row r="13" spans="1:9" s="10" customFormat="1" ht="26.1" customHeight="1" thickBot="1" x14ac:dyDescent="0.25">
      <c r="A13" s="23"/>
      <c r="B13" s="24" t="s">
        <v>102</v>
      </c>
      <c r="C13" s="24"/>
      <c r="D13" s="24"/>
      <c r="E13" s="24"/>
      <c r="F13" s="24"/>
      <c r="G13" s="25"/>
      <c r="H13" s="25"/>
    </row>
    <row r="14" spans="1:9" s="10" customFormat="1" ht="26.1" customHeight="1" thickBot="1" x14ac:dyDescent="0.25">
      <c r="A14" s="23"/>
      <c r="B14" s="24" t="s">
        <v>103</v>
      </c>
      <c r="C14" s="24">
        <v>0.47299999999999998</v>
      </c>
      <c r="D14" s="24"/>
      <c r="E14" s="24">
        <v>1.55</v>
      </c>
      <c r="F14" s="24">
        <v>85.7</v>
      </c>
      <c r="G14" s="25">
        <v>230.9</v>
      </c>
      <c r="H14" s="25">
        <v>262.89999999999998</v>
      </c>
    </row>
    <row r="15" spans="1:9" s="10" customFormat="1" ht="26.1" customHeight="1" thickBot="1" x14ac:dyDescent="0.25">
      <c r="A15" s="23" t="s">
        <v>4</v>
      </c>
      <c r="B15" s="24" t="s">
        <v>102</v>
      </c>
      <c r="C15" s="24">
        <v>0.19</v>
      </c>
      <c r="D15" s="24"/>
      <c r="E15" s="24"/>
      <c r="F15" s="24">
        <v>43.4</v>
      </c>
      <c r="G15" s="25"/>
      <c r="H15" s="25"/>
    </row>
    <row r="16" spans="1:9" s="10" customFormat="1" ht="26.1" customHeight="1" thickBot="1" x14ac:dyDescent="0.25">
      <c r="A16" s="23"/>
      <c r="B16" s="24" t="s">
        <v>103</v>
      </c>
      <c r="C16" s="24"/>
      <c r="D16" s="24"/>
      <c r="E16" s="24"/>
      <c r="F16" s="24"/>
      <c r="G16" s="25"/>
      <c r="H16" s="25"/>
    </row>
    <row r="17" spans="1:8" s="10" customFormat="1" ht="13.5" thickBot="1" x14ac:dyDescent="0.25">
      <c r="A17" s="23" t="s">
        <v>5</v>
      </c>
      <c r="B17" s="21" t="s">
        <v>6</v>
      </c>
      <c r="C17" s="24"/>
      <c r="D17" s="24"/>
      <c r="E17" s="24"/>
      <c r="F17" s="24"/>
      <c r="G17" s="24"/>
      <c r="H17" s="24"/>
    </row>
    <row r="18" spans="1:8" s="10" customFormat="1" ht="64.5" thickBot="1" x14ac:dyDescent="0.25">
      <c r="A18" s="23" t="s">
        <v>104</v>
      </c>
      <c r="B18" s="21" t="s">
        <v>105</v>
      </c>
      <c r="C18" s="24"/>
      <c r="D18" s="24"/>
      <c r="E18" s="24"/>
      <c r="F18" s="24"/>
      <c r="G18" s="24"/>
      <c r="H18" s="24"/>
    </row>
    <row r="19" spans="1:8" s="10" customFormat="1" ht="26.25" thickBot="1" x14ac:dyDescent="0.25">
      <c r="A19" s="23" t="s">
        <v>7</v>
      </c>
      <c r="B19" s="21" t="s">
        <v>106</v>
      </c>
      <c r="C19" s="22"/>
      <c r="D19" s="22"/>
      <c r="E19" s="22"/>
      <c r="F19" s="22"/>
      <c r="G19" s="22"/>
      <c r="H19" s="22"/>
    </row>
    <row r="20" spans="1:8" s="10" customFormat="1" ht="39" thickBot="1" x14ac:dyDescent="0.25">
      <c r="A20" s="23" t="s">
        <v>8</v>
      </c>
      <c r="B20" s="21" t="s">
        <v>107</v>
      </c>
      <c r="C20" s="22"/>
      <c r="D20" s="22"/>
      <c r="E20" s="22"/>
      <c r="F20" s="22"/>
      <c r="G20" s="22"/>
      <c r="H20" s="22"/>
    </row>
    <row r="21" spans="1:8" s="10" customFormat="1" ht="128.25" thickBot="1" x14ac:dyDescent="0.25">
      <c r="A21" s="23" t="s">
        <v>8</v>
      </c>
      <c r="B21" s="21" t="s">
        <v>99</v>
      </c>
      <c r="C21" s="22"/>
      <c r="D21" s="22"/>
      <c r="E21" s="22"/>
      <c r="F21" s="22"/>
      <c r="G21" s="22"/>
      <c r="H21" s="22"/>
    </row>
    <row r="22" spans="1:8" s="10" customFormat="1" ht="19.5" customHeight="1" thickBot="1" x14ac:dyDescent="0.25">
      <c r="A22" s="23" t="s">
        <v>9</v>
      </c>
      <c r="B22" s="24" t="s">
        <v>108</v>
      </c>
      <c r="C22" s="24"/>
      <c r="D22" s="24">
        <v>0.13500000000000001</v>
      </c>
      <c r="E22" s="24"/>
      <c r="F22" s="24"/>
      <c r="G22" s="25">
        <v>22.9</v>
      </c>
      <c r="H22" s="25"/>
    </row>
    <row r="23" spans="1:8" s="10" customFormat="1" ht="20.25" customHeight="1" thickBot="1" x14ac:dyDescent="0.25">
      <c r="A23" s="23"/>
      <c r="B23" s="24" t="s">
        <v>109</v>
      </c>
      <c r="C23" s="24">
        <v>1.01</v>
      </c>
      <c r="D23" s="24">
        <v>0.2</v>
      </c>
      <c r="E23" s="24">
        <v>0.105</v>
      </c>
      <c r="F23" s="24">
        <v>942.5</v>
      </c>
      <c r="G23" s="25">
        <f>67+65.5</f>
        <v>132.5</v>
      </c>
      <c r="H23" s="25">
        <f>144.7</f>
        <v>144.69999999999999</v>
      </c>
    </row>
    <row r="24" spans="1:8" s="10" customFormat="1" ht="19.5" customHeight="1" thickBot="1" x14ac:dyDescent="0.25">
      <c r="A24" s="23"/>
      <c r="B24" s="24" t="s">
        <v>110</v>
      </c>
      <c r="C24" s="24"/>
      <c r="D24" s="24">
        <v>0.79</v>
      </c>
      <c r="E24" s="24"/>
      <c r="F24" s="24"/>
      <c r="G24" s="25">
        <f>160.8+327.8</f>
        <v>488.6</v>
      </c>
      <c r="H24" s="25"/>
    </row>
    <row r="25" spans="1:8" s="10" customFormat="1" ht="18" customHeight="1" thickBot="1" x14ac:dyDescent="0.25">
      <c r="A25" s="23"/>
      <c r="B25" s="24" t="s">
        <v>111</v>
      </c>
      <c r="C25" s="24"/>
      <c r="D25" s="24"/>
      <c r="E25" s="24">
        <v>0.45</v>
      </c>
      <c r="F25" s="24"/>
      <c r="G25" s="25"/>
      <c r="H25" s="25">
        <v>421.7</v>
      </c>
    </row>
    <row r="26" spans="1:8" s="10" customFormat="1" ht="18" customHeight="1" thickBot="1" x14ac:dyDescent="0.25">
      <c r="A26" s="23"/>
      <c r="B26" s="24" t="s">
        <v>112</v>
      </c>
      <c r="C26" s="24">
        <v>0.61</v>
      </c>
      <c r="D26" s="24">
        <v>0.12</v>
      </c>
      <c r="E26" s="24">
        <v>0.55000000000000004</v>
      </c>
      <c r="F26" s="24">
        <v>75.2</v>
      </c>
      <c r="G26" s="25">
        <f>100.2+38.8+120.8</f>
        <v>259.8</v>
      </c>
      <c r="H26" s="25">
        <v>786.4</v>
      </c>
    </row>
    <row r="27" spans="1:8" s="10" customFormat="1" ht="20.25" customHeight="1" thickBot="1" x14ac:dyDescent="0.25">
      <c r="A27" s="23"/>
      <c r="B27" s="24" t="s">
        <v>113</v>
      </c>
      <c r="C27" s="24">
        <v>0.45</v>
      </c>
      <c r="D27" s="24"/>
      <c r="E27" s="24"/>
      <c r="F27" s="24">
        <v>964.3</v>
      </c>
      <c r="G27" s="25"/>
      <c r="H27" s="25"/>
    </row>
    <row r="28" spans="1:8" s="10" customFormat="1" ht="22.5" customHeight="1" thickBot="1" x14ac:dyDescent="0.25">
      <c r="A28" s="23"/>
      <c r="B28" s="24" t="s">
        <v>114</v>
      </c>
      <c r="C28" s="24">
        <v>0.15</v>
      </c>
      <c r="D28" s="24"/>
      <c r="E28" s="24"/>
      <c r="F28" s="24">
        <v>121.5</v>
      </c>
      <c r="G28" s="25"/>
      <c r="H28" s="25"/>
    </row>
    <row r="29" spans="1:8" s="10" customFormat="1" ht="26.25" thickBot="1" x14ac:dyDescent="0.25">
      <c r="A29" s="23" t="s">
        <v>10</v>
      </c>
      <c r="B29" s="21" t="s">
        <v>11</v>
      </c>
      <c r="C29" s="99" t="s">
        <v>115</v>
      </c>
      <c r="D29" s="100"/>
      <c r="E29" s="100"/>
      <c r="F29" s="100"/>
      <c r="G29" s="100"/>
      <c r="H29" s="101"/>
    </row>
    <row r="30" spans="1:8" s="10" customFormat="1" ht="51.75" thickBot="1" x14ac:dyDescent="0.25">
      <c r="A30" s="23" t="s">
        <v>116</v>
      </c>
      <c r="B30" s="21" t="s">
        <v>117</v>
      </c>
      <c r="C30" s="102"/>
      <c r="D30" s="103"/>
      <c r="E30" s="103"/>
      <c r="F30" s="103"/>
      <c r="G30" s="103"/>
      <c r="H30" s="104"/>
    </row>
    <row r="31" spans="1:8" s="10" customFormat="1" ht="64.5" thickBot="1" x14ac:dyDescent="0.25">
      <c r="A31" s="23" t="s">
        <v>118</v>
      </c>
      <c r="B31" s="21" t="s">
        <v>119</v>
      </c>
      <c r="C31" s="105"/>
      <c r="D31" s="106"/>
      <c r="E31" s="106"/>
      <c r="F31" s="106"/>
      <c r="G31" s="106"/>
      <c r="H31" s="107"/>
    </row>
    <row r="32" spans="1:8" s="10" customFormat="1" ht="77.25" thickBot="1" x14ac:dyDescent="0.25">
      <c r="A32" s="23" t="s">
        <v>12</v>
      </c>
      <c r="B32" s="21" t="s">
        <v>120</v>
      </c>
      <c r="C32" s="22"/>
      <c r="D32" s="22"/>
      <c r="E32" s="22"/>
      <c r="F32" s="22"/>
      <c r="G32" s="22"/>
      <c r="H32" s="22"/>
    </row>
    <row r="33" spans="1:8" s="10" customFormat="1" ht="64.5" thickBot="1" x14ac:dyDescent="0.25">
      <c r="A33" s="23" t="s">
        <v>121</v>
      </c>
      <c r="B33" s="21" t="s">
        <v>122</v>
      </c>
      <c r="C33" s="22"/>
      <c r="D33" s="22"/>
      <c r="E33" s="22"/>
      <c r="F33" s="22"/>
      <c r="G33" s="22"/>
      <c r="H33" s="22"/>
    </row>
    <row r="34" spans="1:8" s="10" customFormat="1" ht="39" thickBot="1" x14ac:dyDescent="0.25">
      <c r="A34" s="23" t="s">
        <v>123</v>
      </c>
      <c r="B34" s="21" t="s">
        <v>124</v>
      </c>
      <c r="C34" s="22"/>
      <c r="D34" s="22"/>
      <c r="E34" s="22"/>
      <c r="F34" s="22"/>
      <c r="G34" s="22"/>
      <c r="H34" s="22"/>
    </row>
    <row r="35" spans="1:8" s="10" customFormat="1" ht="90" thickBot="1" x14ac:dyDescent="0.25">
      <c r="A35" s="23" t="s">
        <v>125</v>
      </c>
      <c r="B35" s="21" t="s">
        <v>126</v>
      </c>
      <c r="C35" s="22"/>
      <c r="D35" s="22"/>
      <c r="E35" s="22"/>
      <c r="F35" s="22"/>
      <c r="G35" s="22"/>
      <c r="H35" s="22"/>
    </row>
    <row r="36" spans="1:8" s="10" customFormat="1" ht="26.1" customHeight="1" thickBot="1" x14ac:dyDescent="0.25">
      <c r="A36" s="23" t="s">
        <v>13</v>
      </c>
      <c r="B36" s="21" t="s">
        <v>127</v>
      </c>
      <c r="C36" s="24">
        <v>25</v>
      </c>
      <c r="D36" s="24">
        <v>100</v>
      </c>
      <c r="E36" s="24">
        <v>25</v>
      </c>
      <c r="F36" s="24">
        <v>70.599999999999994</v>
      </c>
      <c r="G36" s="25">
        <v>95.2</v>
      </c>
      <c r="H36" s="25">
        <v>163.4</v>
      </c>
    </row>
    <row r="37" spans="1:8" s="10" customFormat="1" ht="26.1" customHeight="1" thickBot="1" x14ac:dyDescent="0.25">
      <c r="A37" s="23" t="s">
        <v>14</v>
      </c>
      <c r="B37" s="21" t="s">
        <v>128</v>
      </c>
      <c r="C37" s="24">
        <v>100</v>
      </c>
      <c r="D37" s="24"/>
      <c r="E37" s="24">
        <v>150</v>
      </c>
      <c r="F37" s="24">
        <v>72.900000000000006</v>
      </c>
      <c r="G37" s="25"/>
      <c r="H37" s="25">
        <f>110.4+63.4</f>
        <v>173.8</v>
      </c>
    </row>
    <row r="38" spans="1:8" s="10" customFormat="1" ht="26.1" customHeight="1" thickBot="1" x14ac:dyDescent="0.25">
      <c r="A38" s="23" t="s">
        <v>14</v>
      </c>
      <c r="B38" s="21" t="s">
        <v>129</v>
      </c>
      <c r="C38" s="24"/>
      <c r="D38" s="24">
        <v>180</v>
      </c>
      <c r="E38" s="24"/>
      <c r="F38" s="24"/>
      <c r="G38" s="25">
        <v>132.69999999999999</v>
      </c>
      <c r="H38" s="25"/>
    </row>
    <row r="39" spans="1:8" s="10" customFormat="1" ht="26.1" customHeight="1" thickBot="1" x14ac:dyDescent="0.25">
      <c r="A39" s="23" t="s">
        <v>15</v>
      </c>
      <c r="B39" s="21" t="s">
        <v>130</v>
      </c>
      <c r="C39" s="24"/>
      <c r="D39" s="24"/>
      <c r="E39" s="24"/>
      <c r="F39" s="24"/>
      <c r="G39" s="25"/>
      <c r="H39" s="25"/>
    </row>
    <row r="40" spans="1:8" s="10" customFormat="1" ht="26.1" customHeight="1" thickBot="1" x14ac:dyDescent="0.25">
      <c r="A40" s="23" t="s">
        <v>137</v>
      </c>
      <c r="B40" s="21" t="s">
        <v>138</v>
      </c>
      <c r="C40" s="24">
        <v>1500</v>
      </c>
      <c r="D40" s="24"/>
      <c r="E40" s="24"/>
      <c r="F40" s="24">
        <v>2197.1</v>
      </c>
      <c r="G40" s="25"/>
      <c r="H40" s="25"/>
    </row>
    <row r="41" spans="1:8" s="10" customFormat="1" ht="26.1" customHeight="1" thickBot="1" x14ac:dyDescent="0.25">
      <c r="A41" s="23" t="s">
        <v>16</v>
      </c>
      <c r="B41" s="21" t="s">
        <v>132</v>
      </c>
      <c r="C41" s="24"/>
      <c r="D41" s="24"/>
      <c r="E41" s="24"/>
      <c r="F41" s="24"/>
      <c r="G41" s="25"/>
      <c r="H41" s="25"/>
    </row>
    <row r="42" spans="1:8" s="10" customFormat="1" ht="26.1" customHeight="1" thickBot="1" x14ac:dyDescent="0.25">
      <c r="A42" s="23" t="s">
        <v>17</v>
      </c>
      <c r="B42" s="21" t="s">
        <v>130</v>
      </c>
      <c r="C42" s="24"/>
      <c r="D42" s="24">
        <v>400</v>
      </c>
      <c r="E42" s="24"/>
      <c r="F42" s="24"/>
      <c r="G42" s="25">
        <v>518.20000000000005</v>
      </c>
      <c r="H42" s="25"/>
    </row>
    <row r="43" spans="1:8" s="10" customFormat="1" ht="26.1" customHeight="1" thickBot="1" x14ac:dyDescent="0.25">
      <c r="A43" s="23" t="s">
        <v>18</v>
      </c>
      <c r="B43" s="21" t="s">
        <v>131</v>
      </c>
      <c r="C43" s="24"/>
      <c r="D43" s="24"/>
      <c r="E43" s="24"/>
      <c r="F43" s="24"/>
      <c r="G43" s="25"/>
      <c r="H43" s="25"/>
    </row>
    <row r="44" spans="1:8" s="10" customFormat="1" ht="13.5" thickBot="1" x14ac:dyDescent="0.25">
      <c r="A44" s="23"/>
      <c r="B44" s="21"/>
      <c r="C44" s="24"/>
      <c r="D44" s="24"/>
      <c r="E44" s="24"/>
      <c r="F44" s="22"/>
      <c r="G44" s="26"/>
      <c r="H44" s="26"/>
    </row>
    <row r="45" spans="1:8" s="10" customFormat="1" ht="39" thickBot="1" x14ac:dyDescent="0.25">
      <c r="A45" s="23" t="s">
        <v>19</v>
      </c>
      <c r="B45" s="21" t="s">
        <v>20</v>
      </c>
      <c r="C45" s="99" t="s">
        <v>115</v>
      </c>
      <c r="D45" s="100"/>
      <c r="E45" s="100"/>
      <c r="F45" s="100"/>
      <c r="G45" s="100"/>
      <c r="H45" s="101"/>
    </row>
    <row r="46" spans="1:8" s="10" customFormat="1" ht="26.25" thickBot="1" x14ac:dyDescent="0.25">
      <c r="A46" s="23" t="s">
        <v>133</v>
      </c>
      <c r="B46" s="21" t="s">
        <v>134</v>
      </c>
      <c r="C46" s="105"/>
      <c r="D46" s="106"/>
      <c r="E46" s="106"/>
      <c r="F46" s="106"/>
      <c r="G46" s="106"/>
      <c r="H46" s="107"/>
    </row>
    <row r="52" spans="2:4" x14ac:dyDescent="0.25">
      <c r="B52" t="s">
        <v>135</v>
      </c>
      <c r="D52" t="s">
        <v>136</v>
      </c>
    </row>
  </sheetData>
  <mergeCells count="13">
    <mergeCell ref="H4:H5"/>
    <mergeCell ref="C29:H31"/>
    <mergeCell ref="C45:H46"/>
    <mergeCell ref="A2:G2"/>
    <mergeCell ref="A3:A5"/>
    <mergeCell ref="B3:B5"/>
    <mergeCell ref="C3:E3"/>
    <mergeCell ref="F3:H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7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7"/>
  <sheetViews>
    <sheetView topLeftCell="A87" workbookViewId="0">
      <selection activeCell="J89" sqref="J89"/>
    </sheetView>
  </sheetViews>
  <sheetFormatPr defaultRowHeight="15" x14ac:dyDescent="0.25"/>
  <cols>
    <col min="2" max="2" width="38.140625" customWidth="1"/>
    <col min="3" max="3" width="9.42578125" bestFit="1" customWidth="1"/>
    <col min="5" max="5" width="17.42578125" customWidth="1"/>
    <col min="6" max="6" width="18.7109375" customWidth="1"/>
    <col min="258" max="258" width="38.140625" customWidth="1"/>
    <col min="259" max="259" width="9.42578125" bestFit="1" customWidth="1"/>
    <col min="261" max="261" width="17.42578125" customWidth="1"/>
    <col min="262" max="262" width="18.7109375" customWidth="1"/>
    <col min="514" max="514" width="38.140625" customWidth="1"/>
    <col min="515" max="515" width="9.42578125" bestFit="1" customWidth="1"/>
    <col min="517" max="517" width="17.42578125" customWidth="1"/>
    <col min="518" max="518" width="18.7109375" customWidth="1"/>
    <col min="770" max="770" width="38.140625" customWidth="1"/>
    <col min="771" max="771" width="9.42578125" bestFit="1" customWidth="1"/>
    <col min="773" max="773" width="17.42578125" customWidth="1"/>
    <col min="774" max="774" width="18.7109375" customWidth="1"/>
    <col min="1026" max="1026" width="38.140625" customWidth="1"/>
    <col min="1027" max="1027" width="9.42578125" bestFit="1" customWidth="1"/>
    <col min="1029" max="1029" width="17.42578125" customWidth="1"/>
    <col min="1030" max="1030" width="18.7109375" customWidth="1"/>
    <col min="1282" max="1282" width="38.140625" customWidth="1"/>
    <col min="1283" max="1283" width="9.42578125" bestFit="1" customWidth="1"/>
    <col min="1285" max="1285" width="17.42578125" customWidth="1"/>
    <col min="1286" max="1286" width="18.7109375" customWidth="1"/>
    <col min="1538" max="1538" width="38.140625" customWidth="1"/>
    <col min="1539" max="1539" width="9.42578125" bestFit="1" customWidth="1"/>
    <col min="1541" max="1541" width="17.42578125" customWidth="1"/>
    <col min="1542" max="1542" width="18.7109375" customWidth="1"/>
    <col min="1794" max="1794" width="38.140625" customWidth="1"/>
    <col min="1795" max="1795" width="9.42578125" bestFit="1" customWidth="1"/>
    <col min="1797" max="1797" width="17.42578125" customWidth="1"/>
    <col min="1798" max="1798" width="18.7109375" customWidth="1"/>
    <col min="2050" max="2050" width="38.140625" customWidth="1"/>
    <col min="2051" max="2051" width="9.42578125" bestFit="1" customWidth="1"/>
    <col min="2053" max="2053" width="17.42578125" customWidth="1"/>
    <col min="2054" max="2054" width="18.7109375" customWidth="1"/>
    <col min="2306" max="2306" width="38.140625" customWidth="1"/>
    <col min="2307" max="2307" width="9.42578125" bestFit="1" customWidth="1"/>
    <col min="2309" max="2309" width="17.42578125" customWidth="1"/>
    <col min="2310" max="2310" width="18.7109375" customWidth="1"/>
    <col min="2562" max="2562" width="38.140625" customWidth="1"/>
    <col min="2563" max="2563" width="9.42578125" bestFit="1" customWidth="1"/>
    <col min="2565" max="2565" width="17.42578125" customWidth="1"/>
    <col min="2566" max="2566" width="18.7109375" customWidth="1"/>
    <col min="2818" max="2818" width="38.140625" customWidth="1"/>
    <col min="2819" max="2819" width="9.42578125" bestFit="1" customWidth="1"/>
    <col min="2821" max="2821" width="17.42578125" customWidth="1"/>
    <col min="2822" max="2822" width="18.7109375" customWidth="1"/>
    <col min="3074" max="3074" width="38.140625" customWidth="1"/>
    <col min="3075" max="3075" width="9.42578125" bestFit="1" customWidth="1"/>
    <col min="3077" max="3077" width="17.42578125" customWidth="1"/>
    <col min="3078" max="3078" width="18.7109375" customWidth="1"/>
    <col min="3330" max="3330" width="38.140625" customWidth="1"/>
    <col min="3331" max="3331" width="9.42578125" bestFit="1" customWidth="1"/>
    <col min="3333" max="3333" width="17.42578125" customWidth="1"/>
    <col min="3334" max="3334" width="18.7109375" customWidth="1"/>
    <col min="3586" max="3586" width="38.140625" customWidth="1"/>
    <col min="3587" max="3587" width="9.42578125" bestFit="1" customWidth="1"/>
    <col min="3589" max="3589" width="17.42578125" customWidth="1"/>
    <col min="3590" max="3590" width="18.7109375" customWidth="1"/>
    <col min="3842" max="3842" width="38.140625" customWidth="1"/>
    <col min="3843" max="3843" width="9.42578125" bestFit="1" customWidth="1"/>
    <col min="3845" max="3845" width="17.42578125" customWidth="1"/>
    <col min="3846" max="3846" width="18.7109375" customWidth="1"/>
    <col min="4098" max="4098" width="38.140625" customWidth="1"/>
    <col min="4099" max="4099" width="9.42578125" bestFit="1" customWidth="1"/>
    <col min="4101" max="4101" width="17.42578125" customWidth="1"/>
    <col min="4102" max="4102" width="18.7109375" customWidth="1"/>
    <col min="4354" max="4354" width="38.140625" customWidth="1"/>
    <col min="4355" max="4355" width="9.42578125" bestFit="1" customWidth="1"/>
    <col min="4357" max="4357" width="17.42578125" customWidth="1"/>
    <col min="4358" max="4358" width="18.7109375" customWidth="1"/>
    <col min="4610" max="4610" width="38.140625" customWidth="1"/>
    <col min="4611" max="4611" width="9.42578125" bestFit="1" customWidth="1"/>
    <col min="4613" max="4613" width="17.42578125" customWidth="1"/>
    <col min="4614" max="4614" width="18.7109375" customWidth="1"/>
    <col min="4866" max="4866" width="38.140625" customWidth="1"/>
    <col min="4867" max="4867" width="9.42578125" bestFit="1" customWidth="1"/>
    <col min="4869" max="4869" width="17.42578125" customWidth="1"/>
    <col min="4870" max="4870" width="18.7109375" customWidth="1"/>
    <col min="5122" max="5122" width="38.140625" customWidth="1"/>
    <col min="5123" max="5123" width="9.42578125" bestFit="1" customWidth="1"/>
    <col min="5125" max="5125" width="17.42578125" customWidth="1"/>
    <col min="5126" max="5126" width="18.7109375" customWidth="1"/>
    <col min="5378" max="5378" width="38.140625" customWidth="1"/>
    <col min="5379" max="5379" width="9.42578125" bestFit="1" customWidth="1"/>
    <col min="5381" max="5381" width="17.42578125" customWidth="1"/>
    <col min="5382" max="5382" width="18.7109375" customWidth="1"/>
    <col min="5634" max="5634" width="38.140625" customWidth="1"/>
    <col min="5635" max="5635" width="9.42578125" bestFit="1" customWidth="1"/>
    <col min="5637" max="5637" width="17.42578125" customWidth="1"/>
    <col min="5638" max="5638" width="18.7109375" customWidth="1"/>
    <col min="5890" max="5890" width="38.140625" customWidth="1"/>
    <col min="5891" max="5891" width="9.42578125" bestFit="1" customWidth="1"/>
    <col min="5893" max="5893" width="17.42578125" customWidth="1"/>
    <col min="5894" max="5894" width="18.7109375" customWidth="1"/>
    <col min="6146" max="6146" width="38.140625" customWidth="1"/>
    <col min="6147" max="6147" width="9.42578125" bestFit="1" customWidth="1"/>
    <col min="6149" max="6149" width="17.42578125" customWidth="1"/>
    <col min="6150" max="6150" width="18.7109375" customWidth="1"/>
    <col min="6402" max="6402" width="38.140625" customWidth="1"/>
    <col min="6403" max="6403" width="9.42578125" bestFit="1" customWidth="1"/>
    <col min="6405" max="6405" width="17.42578125" customWidth="1"/>
    <col min="6406" max="6406" width="18.7109375" customWidth="1"/>
    <col min="6658" max="6658" width="38.140625" customWidth="1"/>
    <col min="6659" max="6659" width="9.42578125" bestFit="1" customWidth="1"/>
    <col min="6661" max="6661" width="17.42578125" customWidth="1"/>
    <col min="6662" max="6662" width="18.7109375" customWidth="1"/>
    <col min="6914" max="6914" width="38.140625" customWidth="1"/>
    <col min="6915" max="6915" width="9.42578125" bestFit="1" customWidth="1"/>
    <col min="6917" max="6917" width="17.42578125" customWidth="1"/>
    <col min="6918" max="6918" width="18.7109375" customWidth="1"/>
    <col min="7170" max="7170" width="38.140625" customWidth="1"/>
    <col min="7171" max="7171" width="9.42578125" bestFit="1" customWidth="1"/>
    <col min="7173" max="7173" width="17.42578125" customWidth="1"/>
    <col min="7174" max="7174" width="18.7109375" customWidth="1"/>
    <col min="7426" max="7426" width="38.140625" customWidth="1"/>
    <col min="7427" max="7427" width="9.42578125" bestFit="1" customWidth="1"/>
    <col min="7429" max="7429" width="17.42578125" customWidth="1"/>
    <col min="7430" max="7430" width="18.7109375" customWidth="1"/>
    <col min="7682" max="7682" width="38.140625" customWidth="1"/>
    <col min="7683" max="7683" width="9.42578125" bestFit="1" customWidth="1"/>
    <col min="7685" max="7685" width="17.42578125" customWidth="1"/>
    <col min="7686" max="7686" width="18.7109375" customWidth="1"/>
    <col min="7938" max="7938" width="38.140625" customWidth="1"/>
    <col min="7939" max="7939" width="9.42578125" bestFit="1" customWidth="1"/>
    <col min="7941" max="7941" width="17.42578125" customWidth="1"/>
    <col min="7942" max="7942" width="18.7109375" customWidth="1"/>
    <col min="8194" max="8194" width="38.140625" customWidth="1"/>
    <col min="8195" max="8195" width="9.42578125" bestFit="1" customWidth="1"/>
    <col min="8197" max="8197" width="17.42578125" customWidth="1"/>
    <col min="8198" max="8198" width="18.7109375" customWidth="1"/>
    <col min="8450" max="8450" width="38.140625" customWidth="1"/>
    <col min="8451" max="8451" width="9.42578125" bestFit="1" customWidth="1"/>
    <col min="8453" max="8453" width="17.42578125" customWidth="1"/>
    <col min="8454" max="8454" width="18.7109375" customWidth="1"/>
    <col min="8706" max="8706" width="38.140625" customWidth="1"/>
    <col min="8707" max="8707" width="9.42578125" bestFit="1" customWidth="1"/>
    <col min="8709" max="8709" width="17.42578125" customWidth="1"/>
    <col min="8710" max="8710" width="18.7109375" customWidth="1"/>
    <col min="8962" max="8962" width="38.140625" customWidth="1"/>
    <col min="8963" max="8963" width="9.42578125" bestFit="1" customWidth="1"/>
    <col min="8965" max="8965" width="17.42578125" customWidth="1"/>
    <col min="8966" max="8966" width="18.7109375" customWidth="1"/>
    <col min="9218" max="9218" width="38.140625" customWidth="1"/>
    <col min="9219" max="9219" width="9.42578125" bestFit="1" customWidth="1"/>
    <col min="9221" max="9221" width="17.42578125" customWidth="1"/>
    <col min="9222" max="9222" width="18.7109375" customWidth="1"/>
    <col min="9474" max="9474" width="38.140625" customWidth="1"/>
    <col min="9475" max="9475" width="9.42578125" bestFit="1" customWidth="1"/>
    <col min="9477" max="9477" width="17.42578125" customWidth="1"/>
    <col min="9478" max="9478" width="18.7109375" customWidth="1"/>
    <col min="9730" max="9730" width="38.140625" customWidth="1"/>
    <col min="9731" max="9731" width="9.42578125" bestFit="1" customWidth="1"/>
    <col min="9733" max="9733" width="17.42578125" customWidth="1"/>
    <col min="9734" max="9734" width="18.7109375" customWidth="1"/>
    <col min="9986" max="9986" width="38.140625" customWidth="1"/>
    <col min="9987" max="9987" width="9.42578125" bestFit="1" customWidth="1"/>
    <col min="9989" max="9989" width="17.42578125" customWidth="1"/>
    <col min="9990" max="9990" width="18.7109375" customWidth="1"/>
    <col min="10242" max="10242" width="38.140625" customWidth="1"/>
    <col min="10243" max="10243" width="9.42578125" bestFit="1" customWidth="1"/>
    <col min="10245" max="10245" width="17.42578125" customWidth="1"/>
    <col min="10246" max="10246" width="18.7109375" customWidth="1"/>
    <col min="10498" max="10498" width="38.140625" customWidth="1"/>
    <col min="10499" max="10499" width="9.42578125" bestFit="1" customWidth="1"/>
    <col min="10501" max="10501" width="17.42578125" customWidth="1"/>
    <col min="10502" max="10502" width="18.7109375" customWidth="1"/>
    <col min="10754" max="10754" width="38.140625" customWidth="1"/>
    <col min="10755" max="10755" width="9.42578125" bestFit="1" customWidth="1"/>
    <col min="10757" max="10757" width="17.42578125" customWidth="1"/>
    <col min="10758" max="10758" width="18.7109375" customWidth="1"/>
    <col min="11010" max="11010" width="38.140625" customWidth="1"/>
    <col min="11011" max="11011" width="9.42578125" bestFit="1" customWidth="1"/>
    <col min="11013" max="11013" width="17.42578125" customWidth="1"/>
    <col min="11014" max="11014" width="18.7109375" customWidth="1"/>
    <col min="11266" max="11266" width="38.140625" customWidth="1"/>
    <col min="11267" max="11267" width="9.42578125" bestFit="1" customWidth="1"/>
    <col min="11269" max="11269" width="17.42578125" customWidth="1"/>
    <col min="11270" max="11270" width="18.7109375" customWidth="1"/>
    <col min="11522" max="11522" width="38.140625" customWidth="1"/>
    <col min="11523" max="11523" width="9.42578125" bestFit="1" customWidth="1"/>
    <col min="11525" max="11525" width="17.42578125" customWidth="1"/>
    <col min="11526" max="11526" width="18.7109375" customWidth="1"/>
    <col min="11778" max="11778" width="38.140625" customWidth="1"/>
    <col min="11779" max="11779" width="9.42578125" bestFit="1" customWidth="1"/>
    <col min="11781" max="11781" width="17.42578125" customWidth="1"/>
    <col min="11782" max="11782" width="18.7109375" customWidth="1"/>
    <col min="12034" max="12034" width="38.140625" customWidth="1"/>
    <col min="12035" max="12035" width="9.42578125" bestFit="1" customWidth="1"/>
    <col min="12037" max="12037" width="17.42578125" customWidth="1"/>
    <col min="12038" max="12038" width="18.7109375" customWidth="1"/>
    <col min="12290" max="12290" width="38.140625" customWidth="1"/>
    <col min="12291" max="12291" width="9.42578125" bestFit="1" customWidth="1"/>
    <col min="12293" max="12293" width="17.42578125" customWidth="1"/>
    <col min="12294" max="12294" width="18.7109375" customWidth="1"/>
    <col min="12546" max="12546" width="38.140625" customWidth="1"/>
    <col min="12547" max="12547" width="9.42578125" bestFit="1" customWidth="1"/>
    <col min="12549" max="12549" width="17.42578125" customWidth="1"/>
    <col min="12550" max="12550" width="18.7109375" customWidth="1"/>
    <col min="12802" max="12802" width="38.140625" customWidth="1"/>
    <col min="12803" max="12803" width="9.42578125" bestFit="1" customWidth="1"/>
    <col min="12805" max="12805" width="17.42578125" customWidth="1"/>
    <col min="12806" max="12806" width="18.7109375" customWidth="1"/>
    <col min="13058" max="13058" width="38.140625" customWidth="1"/>
    <col min="13059" max="13059" width="9.42578125" bestFit="1" customWidth="1"/>
    <col min="13061" max="13061" width="17.42578125" customWidth="1"/>
    <col min="13062" max="13062" width="18.7109375" customWidth="1"/>
    <col min="13314" max="13314" width="38.140625" customWidth="1"/>
    <col min="13315" max="13315" width="9.42578125" bestFit="1" customWidth="1"/>
    <col min="13317" max="13317" width="17.42578125" customWidth="1"/>
    <col min="13318" max="13318" width="18.7109375" customWidth="1"/>
    <col min="13570" max="13570" width="38.140625" customWidth="1"/>
    <col min="13571" max="13571" width="9.42578125" bestFit="1" customWidth="1"/>
    <col min="13573" max="13573" width="17.42578125" customWidth="1"/>
    <col min="13574" max="13574" width="18.7109375" customWidth="1"/>
    <col min="13826" max="13826" width="38.140625" customWidth="1"/>
    <col min="13827" max="13827" width="9.42578125" bestFit="1" customWidth="1"/>
    <col min="13829" max="13829" width="17.42578125" customWidth="1"/>
    <col min="13830" max="13830" width="18.7109375" customWidth="1"/>
    <col min="14082" max="14082" width="38.140625" customWidth="1"/>
    <col min="14083" max="14083" width="9.42578125" bestFit="1" customWidth="1"/>
    <col min="14085" max="14085" width="17.42578125" customWidth="1"/>
    <col min="14086" max="14086" width="18.7109375" customWidth="1"/>
    <col min="14338" max="14338" width="38.140625" customWidth="1"/>
    <col min="14339" max="14339" width="9.42578125" bestFit="1" customWidth="1"/>
    <col min="14341" max="14341" width="17.42578125" customWidth="1"/>
    <col min="14342" max="14342" width="18.7109375" customWidth="1"/>
    <col min="14594" max="14594" width="38.140625" customWidth="1"/>
    <col min="14595" max="14595" width="9.42578125" bestFit="1" customWidth="1"/>
    <col min="14597" max="14597" width="17.42578125" customWidth="1"/>
    <col min="14598" max="14598" width="18.7109375" customWidth="1"/>
    <col min="14850" max="14850" width="38.140625" customWidth="1"/>
    <col min="14851" max="14851" width="9.42578125" bestFit="1" customWidth="1"/>
    <col min="14853" max="14853" width="17.42578125" customWidth="1"/>
    <col min="14854" max="14854" width="18.7109375" customWidth="1"/>
    <col min="15106" max="15106" width="38.140625" customWidth="1"/>
    <col min="15107" max="15107" width="9.42578125" bestFit="1" customWidth="1"/>
    <col min="15109" max="15109" width="17.42578125" customWidth="1"/>
    <col min="15110" max="15110" width="18.7109375" customWidth="1"/>
    <col min="15362" max="15362" width="38.140625" customWidth="1"/>
    <col min="15363" max="15363" width="9.42578125" bestFit="1" customWidth="1"/>
    <col min="15365" max="15365" width="17.42578125" customWidth="1"/>
    <col min="15366" max="15366" width="18.7109375" customWidth="1"/>
    <col min="15618" max="15618" width="38.140625" customWidth="1"/>
    <col min="15619" max="15619" width="9.42578125" bestFit="1" customWidth="1"/>
    <col min="15621" max="15621" width="17.42578125" customWidth="1"/>
    <col min="15622" max="15622" width="18.7109375" customWidth="1"/>
    <col min="15874" max="15874" width="38.140625" customWidth="1"/>
    <col min="15875" max="15875" width="9.42578125" bestFit="1" customWidth="1"/>
    <col min="15877" max="15877" width="17.42578125" customWidth="1"/>
    <col min="15878" max="15878" width="18.7109375" customWidth="1"/>
    <col min="16130" max="16130" width="38.140625" customWidth="1"/>
    <col min="16131" max="16131" width="9.42578125" bestFit="1" customWidth="1"/>
    <col min="16133" max="16133" width="17.42578125" customWidth="1"/>
    <col min="16134" max="16134" width="18.7109375" customWidth="1"/>
  </cols>
  <sheetData>
    <row r="2" spans="1:6" ht="36" customHeight="1" x14ac:dyDescent="0.25">
      <c r="A2" s="114" t="s">
        <v>139</v>
      </c>
      <c r="B2" s="115"/>
      <c r="C2" s="116"/>
      <c r="D2" s="115"/>
      <c r="E2" s="115"/>
      <c r="F2" s="115"/>
    </row>
    <row r="3" spans="1:6" x14ac:dyDescent="0.25">
      <c r="E3" t="s">
        <v>238</v>
      </c>
    </row>
    <row r="4" spans="1:6" ht="31.5" x14ac:dyDescent="0.25">
      <c r="A4" s="27" t="s">
        <v>0</v>
      </c>
      <c r="B4" s="28" t="s">
        <v>1</v>
      </c>
      <c r="C4" s="27" t="s">
        <v>140</v>
      </c>
      <c r="D4" s="27" t="s">
        <v>141</v>
      </c>
      <c r="E4" s="27" t="s">
        <v>142</v>
      </c>
      <c r="F4" s="27" t="s">
        <v>143</v>
      </c>
    </row>
    <row r="5" spans="1:6" x14ac:dyDescent="0.25">
      <c r="A5" s="29" t="s">
        <v>22</v>
      </c>
      <c r="B5" s="30" t="s">
        <v>144</v>
      </c>
      <c r="C5" s="31"/>
      <c r="D5" s="31"/>
      <c r="E5" s="32"/>
      <c r="F5" s="31"/>
    </row>
    <row r="6" spans="1:6" x14ac:dyDescent="0.25">
      <c r="A6" s="33" t="s">
        <v>145</v>
      </c>
      <c r="B6" s="34" t="s">
        <v>146</v>
      </c>
      <c r="C6" s="35"/>
      <c r="D6" s="35"/>
      <c r="E6" s="36"/>
      <c r="F6" s="35"/>
    </row>
    <row r="7" spans="1:6" ht="30" x14ac:dyDescent="0.25">
      <c r="A7" s="33" t="s">
        <v>147</v>
      </c>
      <c r="B7" s="34" t="s">
        <v>148</v>
      </c>
      <c r="C7" s="35"/>
      <c r="D7" s="35"/>
      <c r="E7" s="36"/>
      <c r="F7" s="35"/>
    </row>
    <row r="8" spans="1:6" ht="30" x14ac:dyDescent="0.25">
      <c r="A8" s="33" t="s">
        <v>149</v>
      </c>
      <c r="B8" s="34" t="s">
        <v>150</v>
      </c>
      <c r="C8" s="35"/>
      <c r="D8" s="35"/>
      <c r="E8" s="36"/>
      <c r="F8" s="35"/>
    </row>
    <row r="9" spans="1:6" ht="18" x14ac:dyDescent="0.25">
      <c r="A9" s="37" t="s">
        <v>151</v>
      </c>
      <c r="B9" s="38" t="s">
        <v>152</v>
      </c>
      <c r="C9" s="39"/>
      <c r="D9" s="39"/>
      <c r="E9" s="40"/>
      <c r="F9" s="39"/>
    </row>
    <row r="10" spans="1:6" ht="18" x14ac:dyDescent="0.25">
      <c r="A10" s="37" t="s">
        <v>153</v>
      </c>
      <c r="B10" s="38" t="s">
        <v>154</v>
      </c>
      <c r="C10" s="39"/>
      <c r="D10" s="39"/>
      <c r="E10" s="40"/>
      <c r="F10" s="39"/>
    </row>
    <row r="11" spans="1:6" ht="18" x14ac:dyDescent="0.25">
      <c r="A11" s="37" t="s">
        <v>155</v>
      </c>
      <c r="B11" s="38" t="s">
        <v>156</v>
      </c>
      <c r="C11" s="39"/>
      <c r="D11" s="39"/>
      <c r="E11" s="40"/>
      <c r="F11" s="39"/>
    </row>
    <row r="12" spans="1:6" ht="18" x14ac:dyDescent="0.25">
      <c r="A12" s="37" t="s">
        <v>157</v>
      </c>
      <c r="B12" s="38" t="s">
        <v>158</v>
      </c>
      <c r="C12" s="39"/>
      <c r="D12" s="39"/>
      <c r="E12" s="40"/>
      <c r="F12" s="39"/>
    </row>
    <row r="13" spans="1:6" ht="18" x14ac:dyDescent="0.25">
      <c r="A13" s="37" t="s">
        <v>159</v>
      </c>
      <c r="B13" s="38" t="s">
        <v>160</v>
      </c>
      <c r="C13" s="39"/>
      <c r="D13" s="39"/>
      <c r="E13" s="40"/>
      <c r="F13" s="39"/>
    </row>
    <row r="14" spans="1:6" ht="18" x14ac:dyDescent="0.25">
      <c r="A14" s="37" t="s">
        <v>161</v>
      </c>
      <c r="B14" s="38" t="s">
        <v>162</v>
      </c>
      <c r="C14" s="39"/>
      <c r="D14" s="39"/>
      <c r="E14" s="40"/>
      <c r="F14" s="39"/>
    </row>
    <row r="15" spans="1:6" ht="30" x14ac:dyDescent="0.25">
      <c r="A15" s="33" t="s">
        <v>163</v>
      </c>
      <c r="B15" s="34" t="s">
        <v>164</v>
      </c>
      <c r="C15" s="35"/>
      <c r="D15" s="35"/>
      <c r="E15" s="36"/>
      <c r="F15" s="35"/>
    </row>
    <row r="16" spans="1:6" ht="18" x14ac:dyDescent="0.25">
      <c r="A16" s="37" t="s">
        <v>165</v>
      </c>
      <c r="B16" s="38" t="s">
        <v>152</v>
      </c>
      <c r="C16" s="39"/>
      <c r="D16" s="39"/>
      <c r="E16" s="40"/>
      <c r="F16" s="39"/>
    </row>
    <row r="17" spans="1:6" ht="18" x14ac:dyDescent="0.25">
      <c r="A17" s="37" t="s">
        <v>166</v>
      </c>
      <c r="B17" s="38" t="s">
        <v>154</v>
      </c>
      <c r="C17" s="39"/>
      <c r="D17" s="39"/>
      <c r="E17" s="40"/>
      <c r="F17" s="39"/>
    </row>
    <row r="18" spans="1:6" ht="18" x14ac:dyDescent="0.25">
      <c r="A18" s="37" t="s">
        <v>167</v>
      </c>
      <c r="B18" s="38" t="s">
        <v>156</v>
      </c>
      <c r="C18" s="39"/>
      <c r="D18" s="39"/>
      <c r="E18" s="40"/>
      <c r="F18" s="39"/>
    </row>
    <row r="19" spans="1:6" ht="18" x14ac:dyDescent="0.25">
      <c r="A19" s="37" t="s">
        <v>168</v>
      </c>
      <c r="B19" s="38" t="s">
        <v>158</v>
      </c>
      <c r="C19" s="39"/>
      <c r="D19" s="39"/>
      <c r="E19" s="40"/>
      <c r="F19" s="39"/>
    </row>
    <row r="20" spans="1:6" ht="18" x14ac:dyDescent="0.25">
      <c r="A20" s="37" t="s">
        <v>169</v>
      </c>
      <c r="B20" s="38" t="s">
        <v>160</v>
      </c>
      <c r="C20" s="39"/>
      <c r="D20" s="39"/>
      <c r="E20" s="40"/>
      <c r="F20" s="39"/>
    </row>
    <row r="21" spans="1:6" ht="18" x14ac:dyDescent="0.25">
      <c r="A21" s="37" t="s">
        <v>170</v>
      </c>
      <c r="B21" s="38" t="s">
        <v>162</v>
      </c>
      <c r="C21" s="39"/>
      <c r="D21" s="39"/>
      <c r="E21" s="40"/>
      <c r="F21" s="39"/>
    </row>
    <row r="22" spans="1:6" ht="30" x14ac:dyDescent="0.25">
      <c r="A22" s="33" t="s">
        <v>171</v>
      </c>
      <c r="B22" s="34" t="s">
        <v>172</v>
      </c>
      <c r="C22" s="35"/>
      <c r="D22" s="35"/>
      <c r="E22" s="36"/>
      <c r="F22" s="35"/>
    </row>
    <row r="23" spans="1:6" ht="18" x14ac:dyDescent="0.25">
      <c r="A23" s="37" t="s">
        <v>173</v>
      </c>
      <c r="B23" s="38" t="s">
        <v>152</v>
      </c>
      <c r="C23" s="39"/>
      <c r="D23" s="39"/>
      <c r="E23" s="40"/>
      <c r="F23" s="40"/>
    </row>
    <row r="24" spans="1:6" ht="15" customHeight="1" x14ac:dyDescent="0.25">
      <c r="A24" s="33" t="s">
        <v>174</v>
      </c>
      <c r="B24" s="34" t="s">
        <v>175</v>
      </c>
      <c r="C24" s="35"/>
      <c r="D24" s="35"/>
      <c r="E24" s="36"/>
      <c r="F24" s="35"/>
    </row>
    <row r="25" spans="1:6" ht="45" x14ac:dyDescent="0.25">
      <c r="A25" s="33" t="s">
        <v>176</v>
      </c>
      <c r="B25" s="34" t="s">
        <v>177</v>
      </c>
      <c r="C25" s="35"/>
      <c r="D25" s="35">
        <f>D26</f>
        <v>0</v>
      </c>
      <c r="E25" s="36">
        <f>E26</f>
        <v>0</v>
      </c>
      <c r="F25" s="35">
        <f>F26</f>
        <v>0</v>
      </c>
    </row>
    <row r="26" spans="1:6" ht="18" x14ac:dyDescent="0.25">
      <c r="A26" s="37" t="s">
        <v>178</v>
      </c>
      <c r="B26" s="38" t="s">
        <v>152</v>
      </c>
      <c r="C26" s="40"/>
      <c r="D26" s="40"/>
      <c r="E26" s="40"/>
      <c r="F26" s="40"/>
    </row>
    <row r="27" spans="1:6" s="47" customFormat="1" x14ac:dyDescent="0.25">
      <c r="A27" s="41"/>
      <c r="B27" s="42"/>
      <c r="C27" s="43">
        <v>2015</v>
      </c>
      <c r="D27" s="44">
        <v>0.4</v>
      </c>
      <c r="E27" s="45">
        <v>4.4999999999999998E-2</v>
      </c>
      <c r="F27" s="46">
        <v>15</v>
      </c>
    </row>
    <row r="28" spans="1:6" s="47" customFormat="1" x14ac:dyDescent="0.25">
      <c r="A28" s="41"/>
      <c r="B28" s="48"/>
      <c r="C28" s="43" t="s">
        <v>179</v>
      </c>
      <c r="D28" s="49">
        <v>0.4</v>
      </c>
      <c r="E28" s="45">
        <v>1.5</v>
      </c>
      <c r="F28" s="49">
        <v>92</v>
      </c>
    </row>
    <row r="29" spans="1:6" s="47" customFormat="1" x14ac:dyDescent="0.25">
      <c r="A29" s="41"/>
      <c r="B29" s="48"/>
      <c r="C29" s="43" t="s">
        <v>180</v>
      </c>
      <c r="D29" s="49">
        <v>0.4</v>
      </c>
      <c r="E29" s="45">
        <v>3.605</v>
      </c>
      <c r="F29" s="49">
        <v>363.9</v>
      </c>
    </row>
    <row r="30" spans="1:6" s="47" customFormat="1" x14ac:dyDescent="0.25">
      <c r="A30" s="41"/>
      <c r="B30" s="48"/>
      <c r="C30" s="43"/>
      <c r="D30" s="49"/>
      <c r="E30" s="45"/>
      <c r="F30" s="49"/>
    </row>
    <row r="31" spans="1:6" s="47" customFormat="1" x14ac:dyDescent="0.25">
      <c r="A31" s="41"/>
      <c r="B31" s="48"/>
      <c r="C31" s="43"/>
      <c r="D31" s="49"/>
      <c r="E31" s="45"/>
      <c r="F31" s="49"/>
    </row>
    <row r="32" spans="1:6" ht="16.5" customHeight="1" x14ac:dyDescent="0.25">
      <c r="A32" s="37" t="s">
        <v>181</v>
      </c>
      <c r="B32" s="38" t="s">
        <v>154</v>
      </c>
      <c r="C32" s="40"/>
      <c r="D32" s="40"/>
      <c r="E32" s="40"/>
      <c r="F32" s="40"/>
    </row>
    <row r="33" spans="1:6" ht="15" hidden="1" customHeight="1" x14ac:dyDescent="0.25">
      <c r="A33" s="50" t="s">
        <v>181</v>
      </c>
      <c r="B33" s="51"/>
      <c r="C33" s="50"/>
      <c r="D33" s="44">
        <v>0.4</v>
      </c>
      <c r="E33" s="52"/>
      <c r="F33" s="53"/>
    </row>
    <row r="34" spans="1:6" ht="15" hidden="1" customHeight="1" x14ac:dyDescent="0.25">
      <c r="A34" s="50" t="s">
        <v>181</v>
      </c>
      <c r="B34" s="51"/>
      <c r="C34" s="50"/>
      <c r="D34" s="44">
        <v>0.4</v>
      </c>
      <c r="E34" s="52"/>
      <c r="F34" s="53"/>
    </row>
    <row r="35" spans="1:6" ht="15" hidden="1" customHeight="1" x14ac:dyDescent="0.25">
      <c r="A35" s="50" t="s">
        <v>181</v>
      </c>
      <c r="B35" s="51"/>
      <c r="C35" s="50"/>
      <c r="D35" s="44">
        <v>0.4</v>
      </c>
      <c r="E35" s="52"/>
      <c r="F35" s="53"/>
    </row>
    <row r="36" spans="1:6" ht="15" hidden="1" customHeight="1" x14ac:dyDescent="0.25">
      <c r="A36" s="50" t="s">
        <v>181</v>
      </c>
      <c r="B36" s="51"/>
      <c r="C36" s="50"/>
      <c r="D36" s="44">
        <v>0.23</v>
      </c>
      <c r="E36" s="52"/>
      <c r="F36" s="53"/>
    </row>
    <row r="37" spans="1:6" ht="15" hidden="1" customHeight="1" x14ac:dyDescent="0.25">
      <c r="A37" s="50" t="s">
        <v>181</v>
      </c>
      <c r="B37" s="51"/>
      <c r="C37" s="50"/>
      <c r="D37" s="44">
        <v>0.4</v>
      </c>
      <c r="E37" s="52"/>
      <c r="F37" s="53"/>
    </row>
    <row r="38" spans="1:6" ht="15" hidden="1" customHeight="1" x14ac:dyDescent="0.25">
      <c r="A38" s="50" t="s">
        <v>181</v>
      </c>
      <c r="B38" s="51"/>
      <c r="C38" s="50"/>
      <c r="D38" s="44">
        <v>0.23</v>
      </c>
      <c r="E38" s="52"/>
      <c r="F38" s="53"/>
    </row>
    <row r="39" spans="1:6" ht="15" hidden="1" customHeight="1" x14ac:dyDescent="0.25">
      <c r="A39" s="50" t="s">
        <v>181</v>
      </c>
      <c r="B39" s="51"/>
      <c r="C39" s="50"/>
      <c r="D39" s="44">
        <v>0.4</v>
      </c>
      <c r="E39" s="52"/>
      <c r="F39" s="53"/>
    </row>
    <row r="40" spans="1:6" ht="15" hidden="1" customHeight="1" x14ac:dyDescent="0.25">
      <c r="A40" s="50" t="s">
        <v>181</v>
      </c>
      <c r="B40" s="51"/>
      <c r="C40" s="50"/>
      <c r="D40" s="44">
        <v>0.23</v>
      </c>
      <c r="E40" s="52"/>
      <c r="F40" s="53"/>
    </row>
    <row r="41" spans="1:6" ht="15" hidden="1" customHeight="1" x14ac:dyDescent="0.25">
      <c r="A41" s="50" t="s">
        <v>181</v>
      </c>
      <c r="B41" s="51"/>
      <c r="C41" s="50"/>
      <c r="D41" s="44">
        <v>0.23</v>
      </c>
      <c r="E41" s="52"/>
      <c r="F41" s="53"/>
    </row>
    <row r="42" spans="1:6" ht="15" hidden="1" customHeight="1" x14ac:dyDescent="0.25">
      <c r="A42" s="50" t="s">
        <v>181</v>
      </c>
      <c r="B42" s="51"/>
      <c r="C42" s="50"/>
      <c r="D42" s="44">
        <v>0.4</v>
      </c>
      <c r="E42" s="52"/>
      <c r="F42" s="53"/>
    </row>
    <row r="43" spans="1:6" ht="15" hidden="1" customHeight="1" x14ac:dyDescent="0.25">
      <c r="A43" s="50" t="s">
        <v>181</v>
      </c>
      <c r="B43" s="51"/>
      <c r="C43" s="50"/>
      <c r="D43" s="44">
        <v>0.4</v>
      </c>
      <c r="E43" s="52"/>
      <c r="F43" s="53"/>
    </row>
    <row r="44" spans="1:6" ht="15" hidden="1" customHeight="1" x14ac:dyDescent="0.25">
      <c r="A44" s="50" t="s">
        <v>181</v>
      </c>
      <c r="B44" s="51"/>
      <c r="C44" s="50"/>
      <c r="D44" s="44">
        <v>0.4</v>
      </c>
      <c r="E44" s="52"/>
      <c r="F44" s="53"/>
    </row>
    <row r="45" spans="1:6" ht="15" hidden="1" customHeight="1" x14ac:dyDescent="0.25">
      <c r="A45" s="50" t="s">
        <v>181</v>
      </c>
      <c r="B45" s="51"/>
      <c r="C45" s="50"/>
      <c r="D45" s="44">
        <v>0.4</v>
      </c>
      <c r="E45" s="52"/>
      <c r="F45" s="53"/>
    </row>
    <row r="46" spans="1:6" ht="15" hidden="1" customHeight="1" x14ac:dyDescent="0.25">
      <c r="A46" s="50" t="s">
        <v>181</v>
      </c>
      <c r="B46" s="51"/>
      <c r="C46" s="50"/>
      <c r="D46" s="44">
        <v>0.23</v>
      </c>
      <c r="E46" s="52"/>
      <c r="F46" s="53"/>
    </row>
    <row r="47" spans="1:6" ht="15" hidden="1" customHeight="1" x14ac:dyDescent="0.25">
      <c r="A47" s="50" t="s">
        <v>181</v>
      </c>
      <c r="B47" s="51"/>
      <c r="C47" s="50"/>
      <c r="D47" s="44">
        <v>0.23</v>
      </c>
      <c r="E47" s="52"/>
      <c r="F47" s="53"/>
    </row>
    <row r="48" spans="1:6" ht="15" hidden="1" customHeight="1" x14ac:dyDescent="0.25">
      <c r="A48" s="50" t="s">
        <v>181</v>
      </c>
      <c r="B48" s="54"/>
      <c r="C48" s="50"/>
      <c r="D48" s="44">
        <v>0.23</v>
      </c>
      <c r="E48" s="52"/>
      <c r="F48" s="53"/>
    </row>
    <row r="49" spans="1:6" ht="15" hidden="1" customHeight="1" x14ac:dyDescent="0.25">
      <c r="A49" s="50" t="s">
        <v>181</v>
      </c>
      <c r="B49" s="55"/>
      <c r="C49" s="50"/>
      <c r="D49" s="44">
        <v>0.4</v>
      </c>
      <c r="E49" s="52"/>
      <c r="F49" s="53"/>
    </row>
    <row r="50" spans="1:6" ht="15" hidden="1" customHeight="1" x14ac:dyDescent="0.25">
      <c r="A50" s="50" t="s">
        <v>181</v>
      </c>
      <c r="B50" s="54"/>
      <c r="C50" s="50"/>
      <c r="D50" s="44">
        <v>0.4</v>
      </c>
      <c r="E50" s="52"/>
      <c r="F50" s="53"/>
    </row>
    <row r="51" spans="1:6" ht="15" hidden="1" customHeight="1" x14ac:dyDescent="0.25">
      <c r="A51" s="50" t="s">
        <v>181</v>
      </c>
      <c r="B51" s="55"/>
      <c r="C51" s="50"/>
      <c r="D51" s="44">
        <v>0.4</v>
      </c>
      <c r="E51" s="52"/>
      <c r="F51" s="53"/>
    </row>
    <row r="52" spans="1:6" ht="15" hidden="1" customHeight="1" x14ac:dyDescent="0.25">
      <c r="A52" s="50" t="s">
        <v>181</v>
      </c>
      <c r="B52" s="55"/>
      <c r="C52" s="56"/>
      <c r="D52" s="44">
        <v>0.4</v>
      </c>
      <c r="E52" s="57"/>
      <c r="F52" s="53"/>
    </row>
    <row r="53" spans="1:6" ht="15" hidden="1" customHeight="1" x14ac:dyDescent="0.25">
      <c r="A53" s="50" t="s">
        <v>181</v>
      </c>
      <c r="B53" s="51"/>
      <c r="C53" s="56"/>
      <c r="D53" s="44">
        <v>0.4</v>
      </c>
      <c r="E53" s="57"/>
      <c r="F53" s="53"/>
    </row>
    <row r="54" spans="1:6" ht="15" hidden="1" customHeight="1" x14ac:dyDescent="0.25">
      <c r="A54" s="50" t="s">
        <v>181</v>
      </c>
      <c r="B54" s="55"/>
      <c r="C54" s="50"/>
      <c r="D54" s="44">
        <v>0.23</v>
      </c>
      <c r="E54" s="52"/>
      <c r="F54" s="53"/>
    </row>
    <row r="55" spans="1:6" ht="15" hidden="1" customHeight="1" x14ac:dyDescent="0.25">
      <c r="A55" s="50" t="s">
        <v>181</v>
      </c>
      <c r="B55" s="58"/>
      <c r="C55" s="50"/>
      <c r="D55" s="44">
        <v>0.4</v>
      </c>
      <c r="E55" s="52"/>
      <c r="F55" s="53"/>
    </row>
    <row r="56" spans="1:6" ht="15" hidden="1" customHeight="1" x14ac:dyDescent="0.25">
      <c r="A56" s="50" t="s">
        <v>181</v>
      </c>
      <c r="B56" s="59"/>
      <c r="C56" s="56"/>
      <c r="D56" s="44">
        <v>0.4</v>
      </c>
      <c r="E56" s="57"/>
      <c r="F56" s="53"/>
    </row>
    <row r="57" spans="1:6" ht="15" hidden="1" customHeight="1" x14ac:dyDescent="0.25">
      <c r="A57" s="50" t="s">
        <v>181</v>
      </c>
      <c r="B57" s="60"/>
      <c r="C57" s="53"/>
      <c r="D57" s="44">
        <v>0.4</v>
      </c>
      <c r="E57" s="61"/>
      <c r="F57" s="53"/>
    </row>
    <row r="58" spans="1:6" ht="15" hidden="1" customHeight="1" x14ac:dyDescent="0.25">
      <c r="A58" s="50" t="s">
        <v>181</v>
      </c>
      <c r="B58" s="55"/>
      <c r="C58" s="53"/>
      <c r="D58" s="44">
        <v>0.23</v>
      </c>
      <c r="E58" s="61"/>
      <c r="F58" s="53"/>
    </row>
    <row r="59" spans="1:6" ht="15" hidden="1" customHeight="1" x14ac:dyDescent="0.25">
      <c r="A59" s="50" t="s">
        <v>181</v>
      </c>
      <c r="B59" s="62"/>
      <c r="C59" s="53"/>
      <c r="D59" s="44">
        <v>0.4</v>
      </c>
      <c r="E59" s="61"/>
      <c r="F59" s="53"/>
    </row>
    <row r="60" spans="1:6" ht="15" hidden="1" customHeight="1" x14ac:dyDescent="0.25">
      <c r="A60" s="50" t="s">
        <v>181</v>
      </c>
      <c r="B60" s="62"/>
      <c r="C60" s="53"/>
      <c r="D60" s="44">
        <v>0.23</v>
      </c>
      <c r="E60" s="61"/>
      <c r="F60" s="53"/>
    </row>
    <row r="61" spans="1:6" ht="19.899999999999999" hidden="1" customHeight="1" x14ac:dyDescent="0.25">
      <c r="A61" s="50" t="s">
        <v>181</v>
      </c>
      <c r="B61" s="62"/>
      <c r="C61" s="53"/>
      <c r="D61" s="53"/>
      <c r="E61" s="61"/>
      <c r="F61" s="53"/>
    </row>
    <row r="62" spans="1:6" ht="15" hidden="1" customHeight="1" x14ac:dyDescent="0.25">
      <c r="A62" s="50" t="s">
        <v>181</v>
      </c>
      <c r="B62" s="62"/>
      <c r="C62" s="53"/>
      <c r="D62" s="53"/>
      <c r="E62" s="63"/>
      <c r="F62" s="53"/>
    </row>
    <row r="63" spans="1:6" x14ac:dyDescent="0.25">
      <c r="A63" s="41"/>
      <c r="B63" s="64"/>
      <c r="C63" s="43">
        <v>2015</v>
      </c>
      <c r="D63" s="49">
        <v>0.4</v>
      </c>
      <c r="E63" s="45">
        <v>0.45</v>
      </c>
      <c r="F63" s="85">
        <v>30</v>
      </c>
    </row>
    <row r="64" spans="1:6" x14ac:dyDescent="0.25">
      <c r="A64" s="41"/>
      <c r="B64" s="64"/>
      <c r="C64" s="65">
        <v>2016</v>
      </c>
      <c r="D64" s="65">
        <v>0.4</v>
      </c>
      <c r="E64" s="45">
        <v>1.6</v>
      </c>
      <c r="F64" s="85">
        <v>110</v>
      </c>
    </row>
    <row r="65" spans="1:6" x14ac:dyDescent="0.25">
      <c r="A65" s="41"/>
      <c r="B65" s="64"/>
      <c r="C65" s="65">
        <v>2017</v>
      </c>
      <c r="D65" s="65">
        <v>0.4</v>
      </c>
      <c r="E65" s="45">
        <v>1.28</v>
      </c>
      <c r="F65" s="85">
        <v>155</v>
      </c>
    </row>
    <row r="66" spans="1:6" x14ac:dyDescent="0.25">
      <c r="A66" s="41"/>
      <c r="B66" s="64"/>
      <c r="C66" s="65">
        <v>2015</v>
      </c>
      <c r="D66" s="65">
        <v>6</v>
      </c>
      <c r="E66" s="45">
        <f>0.19+0.473</f>
        <v>0.66300000000000003</v>
      </c>
      <c r="F66" s="85">
        <v>20</v>
      </c>
    </row>
    <row r="67" spans="1:6" x14ac:dyDescent="0.25">
      <c r="A67" s="50"/>
      <c r="B67" s="64"/>
      <c r="C67" s="53">
        <v>2017</v>
      </c>
      <c r="D67" s="53">
        <v>6</v>
      </c>
      <c r="E67" s="63">
        <v>1.55</v>
      </c>
      <c r="F67" s="53">
        <v>100</v>
      </c>
    </row>
    <row r="68" spans="1:6" x14ac:dyDescent="0.25">
      <c r="A68" s="66" t="s">
        <v>7</v>
      </c>
      <c r="B68" s="67" t="s">
        <v>182</v>
      </c>
      <c r="C68" s="68"/>
      <c r="D68" s="68"/>
      <c r="E68" s="68"/>
      <c r="F68" s="68"/>
    </row>
    <row r="69" spans="1:6" ht="45" x14ac:dyDescent="0.25">
      <c r="A69" s="66" t="s">
        <v>183</v>
      </c>
      <c r="B69" s="67" t="s">
        <v>184</v>
      </c>
      <c r="C69" s="68"/>
      <c r="D69" s="68"/>
      <c r="E69" s="68"/>
      <c r="F69" s="68"/>
    </row>
    <row r="70" spans="1:6" ht="18" x14ac:dyDescent="0.25">
      <c r="A70" s="41" t="s">
        <v>185</v>
      </c>
      <c r="B70" s="69" t="s">
        <v>186</v>
      </c>
      <c r="C70" s="69"/>
      <c r="D70" s="69"/>
      <c r="E70" s="69"/>
      <c r="F70" s="69"/>
    </row>
    <row r="71" spans="1:6" x14ac:dyDescent="0.25">
      <c r="A71" s="41"/>
      <c r="B71" s="69"/>
      <c r="C71" s="69">
        <v>2016</v>
      </c>
      <c r="D71" s="69">
        <v>0.4</v>
      </c>
      <c r="E71" s="69">
        <v>0.13500000000000001</v>
      </c>
      <c r="F71" s="69">
        <v>118</v>
      </c>
    </row>
    <row r="72" spans="1:6" ht="18" x14ac:dyDescent="0.25">
      <c r="A72" s="41"/>
      <c r="B72" s="69" t="s">
        <v>154</v>
      </c>
      <c r="C72" s="69">
        <v>2015</v>
      </c>
      <c r="D72" s="69">
        <v>0.4</v>
      </c>
      <c r="E72" s="69">
        <v>1.01</v>
      </c>
      <c r="F72" s="69">
        <v>420</v>
      </c>
    </row>
    <row r="73" spans="1:6" x14ac:dyDescent="0.25">
      <c r="A73" s="41"/>
      <c r="B73" s="69"/>
      <c r="C73" s="69">
        <v>2016</v>
      </c>
      <c r="D73" s="69">
        <v>0.4</v>
      </c>
      <c r="E73" s="69">
        <v>0.2</v>
      </c>
      <c r="F73" s="69">
        <v>183</v>
      </c>
    </row>
    <row r="74" spans="1:6" x14ac:dyDescent="0.25">
      <c r="A74" s="41"/>
      <c r="B74" s="69"/>
      <c r="C74" s="69">
        <v>2017</v>
      </c>
      <c r="D74" s="69">
        <v>0.4</v>
      </c>
      <c r="E74" s="69">
        <v>0.105</v>
      </c>
      <c r="F74" s="69">
        <v>150</v>
      </c>
    </row>
    <row r="75" spans="1:6" x14ac:dyDescent="0.25">
      <c r="A75" s="41"/>
      <c r="B75" s="69"/>
      <c r="C75" s="69">
        <v>2015</v>
      </c>
      <c r="D75" s="69">
        <v>6</v>
      </c>
      <c r="E75" s="69">
        <v>0.61</v>
      </c>
      <c r="F75" s="69">
        <v>50</v>
      </c>
    </row>
    <row r="76" spans="1:6" x14ac:dyDescent="0.25">
      <c r="A76" s="41"/>
      <c r="B76" s="69"/>
      <c r="C76" s="69">
        <v>2016</v>
      </c>
      <c r="D76" s="69">
        <v>6</v>
      </c>
      <c r="E76" s="69">
        <v>0.12</v>
      </c>
      <c r="F76" s="69">
        <v>70</v>
      </c>
    </row>
    <row r="77" spans="1:6" x14ac:dyDescent="0.25">
      <c r="A77" s="41"/>
      <c r="B77" s="69"/>
      <c r="C77" s="69">
        <v>2017</v>
      </c>
      <c r="D77" s="69">
        <v>6</v>
      </c>
      <c r="E77" s="69">
        <v>0.55000000000000004</v>
      </c>
      <c r="F77" s="69">
        <v>750</v>
      </c>
    </row>
    <row r="78" spans="1:6" ht="18" x14ac:dyDescent="0.25">
      <c r="A78" s="70"/>
      <c r="B78" s="71" t="s">
        <v>156</v>
      </c>
      <c r="C78" s="71">
        <v>2016</v>
      </c>
      <c r="D78" s="71">
        <v>0.4</v>
      </c>
      <c r="E78" s="71">
        <v>0.79</v>
      </c>
      <c r="F78" s="71">
        <v>203</v>
      </c>
    </row>
    <row r="79" spans="1:6" x14ac:dyDescent="0.25">
      <c r="A79" s="70"/>
      <c r="B79" s="71"/>
      <c r="C79" s="71">
        <v>2015</v>
      </c>
      <c r="D79" s="71">
        <v>6</v>
      </c>
      <c r="E79" s="71">
        <v>0.45</v>
      </c>
      <c r="F79" s="71">
        <v>1500</v>
      </c>
    </row>
    <row r="80" spans="1:6" ht="18" x14ac:dyDescent="0.25">
      <c r="A80" s="41"/>
      <c r="B80" s="69" t="s">
        <v>158</v>
      </c>
      <c r="C80" s="69">
        <v>2017</v>
      </c>
      <c r="D80" s="69">
        <v>0.4</v>
      </c>
      <c r="E80" s="69">
        <v>0.45</v>
      </c>
      <c r="F80" s="69">
        <v>30</v>
      </c>
    </row>
    <row r="81" spans="1:6" x14ac:dyDescent="0.25">
      <c r="A81" s="41"/>
      <c r="B81" s="69"/>
      <c r="C81" s="69">
        <v>2015</v>
      </c>
      <c r="D81" s="69">
        <v>6</v>
      </c>
      <c r="E81" s="69">
        <v>0.15</v>
      </c>
      <c r="F81" s="69">
        <v>50</v>
      </c>
    </row>
    <row r="82" spans="1:6" ht="75" x14ac:dyDescent="0.25">
      <c r="A82" s="29" t="s">
        <v>12</v>
      </c>
      <c r="B82" s="72" t="s">
        <v>187</v>
      </c>
      <c r="C82" s="29"/>
      <c r="D82" s="72"/>
      <c r="E82" s="29"/>
      <c r="F82" s="72"/>
    </row>
    <row r="83" spans="1:6" ht="75" x14ac:dyDescent="0.25">
      <c r="A83" s="33" t="s">
        <v>188</v>
      </c>
      <c r="B83" s="73" t="s">
        <v>189</v>
      </c>
      <c r="C83" s="33"/>
      <c r="D83" s="73"/>
      <c r="E83" s="33"/>
      <c r="F83" s="73"/>
    </row>
    <row r="84" spans="1:6" ht="90" x14ac:dyDescent="0.25">
      <c r="A84" s="33" t="s">
        <v>190</v>
      </c>
      <c r="B84" s="73" t="s">
        <v>191</v>
      </c>
      <c r="C84" s="33"/>
      <c r="D84" s="73"/>
      <c r="E84" s="33"/>
      <c r="F84" s="73"/>
    </row>
    <row r="85" spans="1:6" x14ac:dyDescent="0.25">
      <c r="A85" s="74" t="s">
        <v>192</v>
      </c>
      <c r="B85" s="75" t="s">
        <v>193</v>
      </c>
      <c r="C85" s="74"/>
      <c r="D85" s="75"/>
      <c r="E85" s="74"/>
      <c r="F85" s="75"/>
    </row>
    <row r="86" spans="1:6" x14ac:dyDescent="0.25">
      <c r="A86" s="76"/>
      <c r="B86" s="77"/>
      <c r="C86" s="76">
        <v>2015</v>
      </c>
      <c r="D86" s="76">
        <v>0.4</v>
      </c>
      <c r="E86" s="76"/>
      <c r="F86" s="76">
        <v>25</v>
      </c>
    </row>
    <row r="87" spans="1:6" x14ac:dyDescent="0.25">
      <c r="A87" s="76"/>
      <c r="B87" s="78"/>
      <c r="C87" s="76">
        <v>2017</v>
      </c>
      <c r="D87" s="76">
        <v>0.4</v>
      </c>
      <c r="E87" s="76"/>
      <c r="F87" s="76">
        <v>25</v>
      </c>
    </row>
    <row r="88" spans="1:6" ht="28.5" x14ac:dyDescent="0.25">
      <c r="A88" s="74" t="s">
        <v>14</v>
      </c>
      <c r="B88" s="75" t="s">
        <v>194</v>
      </c>
      <c r="C88" s="74"/>
      <c r="D88" s="75"/>
      <c r="E88" s="74"/>
      <c r="F88" s="75"/>
    </row>
    <row r="89" spans="1:6" x14ac:dyDescent="0.25">
      <c r="A89" s="74"/>
      <c r="B89" s="79"/>
      <c r="C89" s="80">
        <v>2015</v>
      </c>
      <c r="D89" s="81">
        <v>0.4</v>
      </c>
      <c r="E89" s="80"/>
      <c r="F89" s="81">
        <v>100</v>
      </c>
    </row>
    <row r="90" spans="1:6" x14ac:dyDescent="0.25">
      <c r="A90" s="74"/>
      <c r="B90" s="79"/>
      <c r="C90" s="80">
        <v>2016</v>
      </c>
      <c r="D90" s="81">
        <v>0.4</v>
      </c>
      <c r="E90" s="80"/>
      <c r="F90" s="81">
        <v>180</v>
      </c>
    </row>
    <row r="91" spans="1:6" x14ac:dyDescent="0.25">
      <c r="A91" s="76"/>
      <c r="B91" s="78"/>
      <c r="C91" s="82">
        <v>2017</v>
      </c>
      <c r="D91" s="76">
        <v>0.4</v>
      </c>
      <c r="E91" s="76"/>
      <c r="F91" s="76">
        <v>150</v>
      </c>
    </row>
    <row r="92" spans="1:6" ht="28.5" x14ac:dyDescent="0.25">
      <c r="A92" s="74" t="s">
        <v>15</v>
      </c>
      <c r="B92" s="75" t="s">
        <v>195</v>
      </c>
      <c r="C92" s="83"/>
      <c r="D92" s="83"/>
      <c r="E92" s="84"/>
      <c r="F92" s="83"/>
    </row>
    <row r="93" spans="1:6" x14ac:dyDescent="0.25">
      <c r="A93" s="76"/>
      <c r="B93" s="60"/>
      <c r="C93" s="76"/>
      <c r="D93" s="76"/>
      <c r="E93" s="76"/>
      <c r="F93" s="76"/>
    </row>
    <row r="94" spans="1:6" x14ac:dyDescent="0.25">
      <c r="A94" s="74"/>
      <c r="B94" s="75" t="s">
        <v>196</v>
      </c>
      <c r="C94" s="74"/>
      <c r="D94" s="75"/>
      <c r="E94" s="74"/>
      <c r="F94" s="75"/>
    </row>
    <row r="95" spans="1:6" x14ac:dyDescent="0.25">
      <c r="A95" s="76"/>
      <c r="B95" s="60"/>
      <c r="C95" s="76">
        <v>2015</v>
      </c>
      <c r="D95" s="76">
        <v>6</v>
      </c>
      <c r="E95" s="76"/>
      <c r="F95" s="76">
        <v>1500</v>
      </c>
    </row>
    <row r="96" spans="1:6" ht="90" x14ac:dyDescent="0.25">
      <c r="A96" s="33" t="s">
        <v>197</v>
      </c>
      <c r="B96" s="73" t="s">
        <v>198</v>
      </c>
      <c r="C96" s="76"/>
      <c r="D96" s="76"/>
      <c r="E96" s="76"/>
      <c r="F96" s="76"/>
    </row>
    <row r="97" spans="1:6" ht="28.5" x14ac:dyDescent="0.25">
      <c r="A97" s="76"/>
      <c r="B97" s="79" t="s">
        <v>195</v>
      </c>
      <c r="C97" s="76">
        <v>2016</v>
      </c>
      <c r="D97" s="76">
        <v>0.4</v>
      </c>
      <c r="E97" s="76"/>
      <c r="F97" s="76">
        <v>400</v>
      </c>
    </row>
  </sheetData>
  <mergeCells count="1">
    <mergeCell ref="A2:F2"/>
  </mergeCells>
  <pageMargins left="0.7" right="0.7" top="0.75" bottom="0.75" header="0.3" footer="0.3"/>
  <pageSetup paperSize="9" scale="85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7"/>
  <sheetViews>
    <sheetView tabSelected="1" workbookViewId="0">
      <selection activeCell="I17" sqref="I17"/>
    </sheetView>
  </sheetViews>
  <sheetFormatPr defaultRowHeight="15" x14ac:dyDescent="0.25"/>
  <cols>
    <col min="2" max="2" width="38.140625" customWidth="1"/>
    <col min="3" max="3" width="9.42578125" bestFit="1" customWidth="1"/>
    <col min="5" max="5" width="17.42578125" customWidth="1"/>
    <col min="6" max="6" width="18.7109375" customWidth="1"/>
    <col min="258" max="258" width="38.140625" customWidth="1"/>
    <col min="259" max="259" width="9.42578125" bestFit="1" customWidth="1"/>
    <col min="261" max="261" width="17.42578125" customWidth="1"/>
    <col min="262" max="262" width="18.7109375" customWidth="1"/>
    <col min="514" max="514" width="38.140625" customWidth="1"/>
    <col min="515" max="515" width="9.42578125" bestFit="1" customWidth="1"/>
    <col min="517" max="517" width="17.42578125" customWidth="1"/>
    <col min="518" max="518" width="18.7109375" customWidth="1"/>
    <col min="770" max="770" width="38.140625" customWidth="1"/>
    <col min="771" max="771" width="9.42578125" bestFit="1" customWidth="1"/>
    <col min="773" max="773" width="17.42578125" customWidth="1"/>
    <col min="774" max="774" width="18.7109375" customWidth="1"/>
    <col min="1026" max="1026" width="38.140625" customWidth="1"/>
    <col min="1027" max="1027" width="9.42578125" bestFit="1" customWidth="1"/>
    <col min="1029" max="1029" width="17.42578125" customWidth="1"/>
    <col min="1030" max="1030" width="18.7109375" customWidth="1"/>
    <col min="1282" max="1282" width="38.140625" customWidth="1"/>
    <col min="1283" max="1283" width="9.42578125" bestFit="1" customWidth="1"/>
    <col min="1285" max="1285" width="17.42578125" customWidth="1"/>
    <col min="1286" max="1286" width="18.7109375" customWidth="1"/>
    <col min="1538" max="1538" width="38.140625" customWidth="1"/>
    <col min="1539" max="1539" width="9.42578125" bestFit="1" customWidth="1"/>
    <col min="1541" max="1541" width="17.42578125" customWidth="1"/>
    <col min="1542" max="1542" width="18.7109375" customWidth="1"/>
    <col min="1794" max="1794" width="38.140625" customWidth="1"/>
    <col min="1795" max="1795" width="9.42578125" bestFit="1" customWidth="1"/>
    <col min="1797" max="1797" width="17.42578125" customWidth="1"/>
    <col min="1798" max="1798" width="18.7109375" customWidth="1"/>
    <col min="2050" max="2050" width="38.140625" customWidth="1"/>
    <col min="2051" max="2051" width="9.42578125" bestFit="1" customWidth="1"/>
    <col min="2053" max="2053" width="17.42578125" customWidth="1"/>
    <col min="2054" max="2054" width="18.7109375" customWidth="1"/>
    <col min="2306" max="2306" width="38.140625" customWidth="1"/>
    <col min="2307" max="2307" width="9.42578125" bestFit="1" customWidth="1"/>
    <col min="2309" max="2309" width="17.42578125" customWidth="1"/>
    <col min="2310" max="2310" width="18.7109375" customWidth="1"/>
    <col min="2562" max="2562" width="38.140625" customWidth="1"/>
    <col min="2563" max="2563" width="9.42578125" bestFit="1" customWidth="1"/>
    <col min="2565" max="2565" width="17.42578125" customWidth="1"/>
    <col min="2566" max="2566" width="18.7109375" customWidth="1"/>
    <col min="2818" max="2818" width="38.140625" customWidth="1"/>
    <col min="2819" max="2819" width="9.42578125" bestFit="1" customWidth="1"/>
    <col min="2821" max="2821" width="17.42578125" customWidth="1"/>
    <col min="2822" max="2822" width="18.7109375" customWidth="1"/>
    <col min="3074" max="3074" width="38.140625" customWidth="1"/>
    <col min="3075" max="3075" width="9.42578125" bestFit="1" customWidth="1"/>
    <col min="3077" max="3077" width="17.42578125" customWidth="1"/>
    <col min="3078" max="3078" width="18.7109375" customWidth="1"/>
    <col min="3330" max="3330" width="38.140625" customWidth="1"/>
    <col min="3331" max="3331" width="9.42578125" bestFit="1" customWidth="1"/>
    <col min="3333" max="3333" width="17.42578125" customWidth="1"/>
    <col min="3334" max="3334" width="18.7109375" customWidth="1"/>
    <col min="3586" max="3586" width="38.140625" customWidth="1"/>
    <col min="3587" max="3587" width="9.42578125" bestFit="1" customWidth="1"/>
    <col min="3589" max="3589" width="17.42578125" customWidth="1"/>
    <col min="3590" max="3590" width="18.7109375" customWidth="1"/>
    <col min="3842" max="3842" width="38.140625" customWidth="1"/>
    <col min="3843" max="3843" width="9.42578125" bestFit="1" customWidth="1"/>
    <col min="3845" max="3845" width="17.42578125" customWidth="1"/>
    <col min="3846" max="3846" width="18.7109375" customWidth="1"/>
    <col min="4098" max="4098" width="38.140625" customWidth="1"/>
    <col min="4099" max="4099" width="9.42578125" bestFit="1" customWidth="1"/>
    <col min="4101" max="4101" width="17.42578125" customWidth="1"/>
    <col min="4102" max="4102" width="18.7109375" customWidth="1"/>
    <col min="4354" max="4354" width="38.140625" customWidth="1"/>
    <col min="4355" max="4355" width="9.42578125" bestFit="1" customWidth="1"/>
    <col min="4357" max="4357" width="17.42578125" customWidth="1"/>
    <col min="4358" max="4358" width="18.7109375" customWidth="1"/>
    <col min="4610" max="4610" width="38.140625" customWidth="1"/>
    <col min="4611" max="4611" width="9.42578125" bestFit="1" customWidth="1"/>
    <col min="4613" max="4613" width="17.42578125" customWidth="1"/>
    <col min="4614" max="4614" width="18.7109375" customWidth="1"/>
    <col min="4866" max="4866" width="38.140625" customWidth="1"/>
    <col min="4867" max="4867" width="9.42578125" bestFit="1" customWidth="1"/>
    <col min="4869" max="4869" width="17.42578125" customWidth="1"/>
    <col min="4870" max="4870" width="18.7109375" customWidth="1"/>
    <col min="5122" max="5122" width="38.140625" customWidth="1"/>
    <col min="5123" max="5123" width="9.42578125" bestFit="1" customWidth="1"/>
    <col min="5125" max="5125" width="17.42578125" customWidth="1"/>
    <col min="5126" max="5126" width="18.7109375" customWidth="1"/>
    <col min="5378" max="5378" width="38.140625" customWidth="1"/>
    <col min="5379" max="5379" width="9.42578125" bestFit="1" customWidth="1"/>
    <col min="5381" max="5381" width="17.42578125" customWidth="1"/>
    <col min="5382" max="5382" width="18.7109375" customWidth="1"/>
    <col min="5634" max="5634" width="38.140625" customWidth="1"/>
    <col min="5635" max="5635" width="9.42578125" bestFit="1" customWidth="1"/>
    <col min="5637" max="5637" width="17.42578125" customWidth="1"/>
    <col min="5638" max="5638" width="18.7109375" customWidth="1"/>
    <col min="5890" max="5890" width="38.140625" customWidth="1"/>
    <col min="5891" max="5891" width="9.42578125" bestFit="1" customWidth="1"/>
    <col min="5893" max="5893" width="17.42578125" customWidth="1"/>
    <col min="5894" max="5894" width="18.7109375" customWidth="1"/>
    <col min="6146" max="6146" width="38.140625" customWidth="1"/>
    <col min="6147" max="6147" width="9.42578125" bestFit="1" customWidth="1"/>
    <col min="6149" max="6149" width="17.42578125" customWidth="1"/>
    <col min="6150" max="6150" width="18.7109375" customWidth="1"/>
    <col min="6402" max="6402" width="38.140625" customWidth="1"/>
    <col min="6403" max="6403" width="9.42578125" bestFit="1" customWidth="1"/>
    <col min="6405" max="6405" width="17.42578125" customWidth="1"/>
    <col min="6406" max="6406" width="18.7109375" customWidth="1"/>
    <col min="6658" max="6658" width="38.140625" customWidth="1"/>
    <col min="6659" max="6659" width="9.42578125" bestFit="1" customWidth="1"/>
    <col min="6661" max="6661" width="17.42578125" customWidth="1"/>
    <col min="6662" max="6662" width="18.7109375" customWidth="1"/>
    <col min="6914" max="6914" width="38.140625" customWidth="1"/>
    <col min="6915" max="6915" width="9.42578125" bestFit="1" customWidth="1"/>
    <col min="6917" max="6917" width="17.42578125" customWidth="1"/>
    <col min="6918" max="6918" width="18.7109375" customWidth="1"/>
    <col min="7170" max="7170" width="38.140625" customWidth="1"/>
    <col min="7171" max="7171" width="9.42578125" bestFit="1" customWidth="1"/>
    <col min="7173" max="7173" width="17.42578125" customWidth="1"/>
    <col min="7174" max="7174" width="18.7109375" customWidth="1"/>
    <col min="7426" max="7426" width="38.140625" customWidth="1"/>
    <col min="7427" max="7427" width="9.42578125" bestFit="1" customWidth="1"/>
    <col min="7429" max="7429" width="17.42578125" customWidth="1"/>
    <col min="7430" max="7430" width="18.7109375" customWidth="1"/>
    <col min="7682" max="7682" width="38.140625" customWidth="1"/>
    <col min="7683" max="7683" width="9.42578125" bestFit="1" customWidth="1"/>
    <col min="7685" max="7685" width="17.42578125" customWidth="1"/>
    <col min="7686" max="7686" width="18.7109375" customWidth="1"/>
    <col min="7938" max="7938" width="38.140625" customWidth="1"/>
    <col min="7939" max="7939" width="9.42578125" bestFit="1" customWidth="1"/>
    <col min="7941" max="7941" width="17.42578125" customWidth="1"/>
    <col min="7942" max="7942" width="18.7109375" customWidth="1"/>
    <col min="8194" max="8194" width="38.140625" customWidth="1"/>
    <col min="8195" max="8195" width="9.42578125" bestFit="1" customWidth="1"/>
    <col min="8197" max="8197" width="17.42578125" customWidth="1"/>
    <col min="8198" max="8198" width="18.7109375" customWidth="1"/>
    <col min="8450" max="8450" width="38.140625" customWidth="1"/>
    <col min="8451" max="8451" width="9.42578125" bestFit="1" customWidth="1"/>
    <col min="8453" max="8453" width="17.42578125" customWidth="1"/>
    <col min="8454" max="8454" width="18.7109375" customWidth="1"/>
    <col min="8706" max="8706" width="38.140625" customWidth="1"/>
    <col min="8707" max="8707" width="9.42578125" bestFit="1" customWidth="1"/>
    <col min="8709" max="8709" width="17.42578125" customWidth="1"/>
    <col min="8710" max="8710" width="18.7109375" customWidth="1"/>
    <col min="8962" max="8962" width="38.140625" customWidth="1"/>
    <col min="8963" max="8963" width="9.42578125" bestFit="1" customWidth="1"/>
    <col min="8965" max="8965" width="17.42578125" customWidth="1"/>
    <col min="8966" max="8966" width="18.7109375" customWidth="1"/>
    <col min="9218" max="9218" width="38.140625" customWidth="1"/>
    <col min="9219" max="9219" width="9.42578125" bestFit="1" customWidth="1"/>
    <col min="9221" max="9221" width="17.42578125" customWidth="1"/>
    <col min="9222" max="9222" width="18.7109375" customWidth="1"/>
    <col min="9474" max="9474" width="38.140625" customWidth="1"/>
    <col min="9475" max="9475" width="9.42578125" bestFit="1" customWidth="1"/>
    <col min="9477" max="9477" width="17.42578125" customWidth="1"/>
    <col min="9478" max="9478" width="18.7109375" customWidth="1"/>
    <col min="9730" max="9730" width="38.140625" customWidth="1"/>
    <col min="9731" max="9731" width="9.42578125" bestFit="1" customWidth="1"/>
    <col min="9733" max="9733" width="17.42578125" customWidth="1"/>
    <col min="9734" max="9734" width="18.7109375" customWidth="1"/>
    <col min="9986" max="9986" width="38.140625" customWidth="1"/>
    <col min="9987" max="9987" width="9.42578125" bestFit="1" customWidth="1"/>
    <col min="9989" max="9989" width="17.42578125" customWidth="1"/>
    <col min="9990" max="9990" width="18.7109375" customWidth="1"/>
    <col min="10242" max="10242" width="38.140625" customWidth="1"/>
    <col min="10243" max="10243" width="9.42578125" bestFit="1" customWidth="1"/>
    <col min="10245" max="10245" width="17.42578125" customWidth="1"/>
    <col min="10246" max="10246" width="18.7109375" customWidth="1"/>
    <col min="10498" max="10498" width="38.140625" customWidth="1"/>
    <col min="10499" max="10499" width="9.42578125" bestFit="1" customWidth="1"/>
    <col min="10501" max="10501" width="17.42578125" customWidth="1"/>
    <col min="10502" max="10502" width="18.7109375" customWidth="1"/>
    <col min="10754" max="10754" width="38.140625" customWidth="1"/>
    <col min="10755" max="10755" width="9.42578125" bestFit="1" customWidth="1"/>
    <col min="10757" max="10757" width="17.42578125" customWidth="1"/>
    <col min="10758" max="10758" width="18.7109375" customWidth="1"/>
    <col min="11010" max="11010" width="38.140625" customWidth="1"/>
    <col min="11011" max="11011" width="9.42578125" bestFit="1" customWidth="1"/>
    <col min="11013" max="11013" width="17.42578125" customWidth="1"/>
    <col min="11014" max="11014" width="18.7109375" customWidth="1"/>
    <col min="11266" max="11266" width="38.140625" customWidth="1"/>
    <col min="11267" max="11267" width="9.42578125" bestFit="1" customWidth="1"/>
    <col min="11269" max="11269" width="17.42578125" customWidth="1"/>
    <col min="11270" max="11270" width="18.7109375" customWidth="1"/>
    <col min="11522" max="11522" width="38.140625" customWidth="1"/>
    <col min="11523" max="11523" width="9.42578125" bestFit="1" customWidth="1"/>
    <col min="11525" max="11525" width="17.42578125" customWidth="1"/>
    <col min="11526" max="11526" width="18.7109375" customWidth="1"/>
    <col min="11778" max="11778" width="38.140625" customWidth="1"/>
    <col min="11779" max="11779" width="9.42578125" bestFit="1" customWidth="1"/>
    <col min="11781" max="11781" width="17.42578125" customWidth="1"/>
    <col min="11782" max="11782" width="18.7109375" customWidth="1"/>
    <col min="12034" max="12034" width="38.140625" customWidth="1"/>
    <col min="12035" max="12035" width="9.42578125" bestFit="1" customWidth="1"/>
    <col min="12037" max="12037" width="17.42578125" customWidth="1"/>
    <col min="12038" max="12038" width="18.7109375" customWidth="1"/>
    <col min="12290" max="12290" width="38.140625" customWidth="1"/>
    <col min="12291" max="12291" width="9.42578125" bestFit="1" customWidth="1"/>
    <col min="12293" max="12293" width="17.42578125" customWidth="1"/>
    <col min="12294" max="12294" width="18.7109375" customWidth="1"/>
    <col min="12546" max="12546" width="38.140625" customWidth="1"/>
    <col min="12547" max="12547" width="9.42578125" bestFit="1" customWidth="1"/>
    <col min="12549" max="12549" width="17.42578125" customWidth="1"/>
    <col min="12550" max="12550" width="18.7109375" customWidth="1"/>
    <col min="12802" max="12802" width="38.140625" customWidth="1"/>
    <col min="12803" max="12803" width="9.42578125" bestFit="1" customWidth="1"/>
    <col min="12805" max="12805" width="17.42578125" customWidth="1"/>
    <col min="12806" max="12806" width="18.7109375" customWidth="1"/>
    <col min="13058" max="13058" width="38.140625" customWidth="1"/>
    <col min="13059" max="13059" width="9.42578125" bestFit="1" customWidth="1"/>
    <col min="13061" max="13061" width="17.42578125" customWidth="1"/>
    <col min="13062" max="13062" width="18.7109375" customWidth="1"/>
    <col min="13314" max="13314" width="38.140625" customWidth="1"/>
    <col min="13315" max="13315" width="9.42578125" bestFit="1" customWidth="1"/>
    <col min="13317" max="13317" width="17.42578125" customWidth="1"/>
    <col min="13318" max="13318" width="18.7109375" customWidth="1"/>
    <col min="13570" max="13570" width="38.140625" customWidth="1"/>
    <col min="13571" max="13571" width="9.42578125" bestFit="1" customWidth="1"/>
    <col min="13573" max="13573" width="17.42578125" customWidth="1"/>
    <col min="13574" max="13574" width="18.7109375" customWidth="1"/>
    <col min="13826" max="13826" width="38.140625" customWidth="1"/>
    <col min="13827" max="13827" width="9.42578125" bestFit="1" customWidth="1"/>
    <col min="13829" max="13829" width="17.42578125" customWidth="1"/>
    <col min="13830" max="13830" width="18.7109375" customWidth="1"/>
    <col min="14082" max="14082" width="38.140625" customWidth="1"/>
    <col min="14083" max="14083" width="9.42578125" bestFit="1" customWidth="1"/>
    <col min="14085" max="14085" width="17.42578125" customWidth="1"/>
    <col min="14086" max="14086" width="18.7109375" customWidth="1"/>
    <col min="14338" max="14338" width="38.140625" customWidth="1"/>
    <col min="14339" max="14339" width="9.42578125" bestFit="1" customWidth="1"/>
    <col min="14341" max="14341" width="17.42578125" customWidth="1"/>
    <col min="14342" max="14342" width="18.7109375" customWidth="1"/>
    <col min="14594" max="14594" width="38.140625" customWidth="1"/>
    <col min="14595" max="14595" width="9.42578125" bestFit="1" customWidth="1"/>
    <col min="14597" max="14597" width="17.42578125" customWidth="1"/>
    <col min="14598" max="14598" width="18.7109375" customWidth="1"/>
    <col min="14850" max="14850" width="38.140625" customWidth="1"/>
    <col min="14851" max="14851" width="9.42578125" bestFit="1" customWidth="1"/>
    <col min="14853" max="14853" width="17.42578125" customWidth="1"/>
    <col min="14854" max="14854" width="18.7109375" customWidth="1"/>
    <col min="15106" max="15106" width="38.140625" customWidth="1"/>
    <col min="15107" max="15107" width="9.42578125" bestFit="1" customWidth="1"/>
    <col min="15109" max="15109" width="17.42578125" customWidth="1"/>
    <col min="15110" max="15110" width="18.7109375" customWidth="1"/>
    <col min="15362" max="15362" width="38.140625" customWidth="1"/>
    <col min="15363" max="15363" width="9.42578125" bestFit="1" customWidth="1"/>
    <col min="15365" max="15365" width="17.42578125" customWidth="1"/>
    <col min="15366" max="15366" width="18.7109375" customWidth="1"/>
    <col min="15618" max="15618" width="38.140625" customWidth="1"/>
    <col min="15619" max="15619" width="9.42578125" bestFit="1" customWidth="1"/>
    <col min="15621" max="15621" width="17.42578125" customWidth="1"/>
    <col min="15622" max="15622" width="18.7109375" customWidth="1"/>
    <col min="15874" max="15874" width="38.140625" customWidth="1"/>
    <col min="15875" max="15875" width="9.42578125" bestFit="1" customWidth="1"/>
    <col min="15877" max="15877" width="17.42578125" customWidth="1"/>
    <col min="15878" max="15878" width="18.7109375" customWidth="1"/>
    <col min="16130" max="16130" width="38.140625" customWidth="1"/>
    <col min="16131" max="16131" width="9.42578125" bestFit="1" customWidth="1"/>
    <col min="16133" max="16133" width="17.42578125" customWidth="1"/>
    <col min="16134" max="16134" width="18.7109375" customWidth="1"/>
  </cols>
  <sheetData>
    <row r="2" spans="1:6" ht="36" customHeight="1" x14ac:dyDescent="0.25">
      <c r="A2" s="114" t="s">
        <v>139</v>
      </c>
      <c r="B2" s="115"/>
      <c r="C2" s="116"/>
      <c r="D2" s="115"/>
      <c r="E2" s="115"/>
      <c r="F2" s="115"/>
    </row>
    <row r="4" spans="1:6" ht="31.5" x14ac:dyDescent="0.25">
      <c r="A4" s="27" t="s">
        <v>0</v>
      </c>
      <c r="B4" s="28" t="s">
        <v>1</v>
      </c>
      <c r="C4" s="27" t="s">
        <v>140</v>
      </c>
      <c r="D4" s="27" t="s">
        <v>141</v>
      </c>
      <c r="E4" s="27" t="s">
        <v>142</v>
      </c>
      <c r="F4" s="27" t="s">
        <v>143</v>
      </c>
    </row>
    <row r="5" spans="1:6" x14ac:dyDescent="0.25">
      <c r="A5" s="29" t="s">
        <v>22</v>
      </c>
      <c r="B5" s="30" t="s">
        <v>144</v>
      </c>
      <c r="C5" s="31"/>
      <c r="D5" s="31"/>
      <c r="E5" s="32"/>
      <c r="F5" s="31"/>
    </row>
    <row r="6" spans="1:6" x14ac:dyDescent="0.25">
      <c r="A6" s="33" t="s">
        <v>145</v>
      </c>
      <c r="B6" s="34" t="s">
        <v>146</v>
      </c>
      <c r="C6" s="35"/>
      <c r="D6" s="35"/>
      <c r="E6" s="36"/>
      <c r="F6" s="35"/>
    </row>
    <row r="7" spans="1:6" ht="30" x14ac:dyDescent="0.25">
      <c r="A7" s="33" t="s">
        <v>147</v>
      </c>
      <c r="B7" s="34" t="s">
        <v>148</v>
      </c>
      <c r="C7" s="35"/>
      <c r="D7" s="35"/>
      <c r="E7" s="36"/>
      <c r="F7" s="35"/>
    </row>
    <row r="8" spans="1:6" ht="30" x14ac:dyDescent="0.25">
      <c r="A8" s="33" t="s">
        <v>149</v>
      </c>
      <c r="B8" s="34" t="s">
        <v>150</v>
      </c>
      <c r="C8" s="35"/>
      <c r="D8" s="35"/>
      <c r="E8" s="36"/>
      <c r="F8" s="35"/>
    </row>
    <row r="9" spans="1:6" ht="18" x14ac:dyDescent="0.25">
      <c r="A9" s="37" t="s">
        <v>151</v>
      </c>
      <c r="B9" s="38" t="s">
        <v>152</v>
      </c>
      <c r="C9" s="39"/>
      <c r="D9" s="39"/>
      <c r="E9" s="40"/>
      <c r="F9" s="39"/>
    </row>
    <row r="10" spans="1:6" ht="18" x14ac:dyDescent="0.25">
      <c r="A10" s="37" t="s">
        <v>153</v>
      </c>
      <c r="B10" s="38" t="s">
        <v>154</v>
      </c>
      <c r="C10" s="39"/>
      <c r="D10" s="39"/>
      <c r="E10" s="40"/>
      <c r="F10" s="39"/>
    </row>
    <row r="11" spans="1:6" ht="18" x14ac:dyDescent="0.25">
      <c r="A11" s="37" t="s">
        <v>155</v>
      </c>
      <c r="B11" s="38" t="s">
        <v>156</v>
      </c>
      <c r="C11" s="39"/>
      <c r="D11" s="39"/>
      <c r="E11" s="40"/>
      <c r="F11" s="39"/>
    </row>
    <row r="12" spans="1:6" ht="18" x14ac:dyDescent="0.25">
      <c r="A12" s="37" t="s">
        <v>157</v>
      </c>
      <c r="B12" s="38" t="s">
        <v>158</v>
      </c>
      <c r="C12" s="39"/>
      <c r="D12" s="39"/>
      <c r="E12" s="40"/>
      <c r="F12" s="39"/>
    </row>
    <row r="13" spans="1:6" ht="18" x14ac:dyDescent="0.25">
      <c r="A13" s="37" t="s">
        <v>159</v>
      </c>
      <c r="B13" s="38" t="s">
        <v>160</v>
      </c>
      <c r="C13" s="39"/>
      <c r="D13" s="39"/>
      <c r="E13" s="40"/>
      <c r="F13" s="39"/>
    </row>
    <row r="14" spans="1:6" ht="18" x14ac:dyDescent="0.25">
      <c r="A14" s="37" t="s">
        <v>161</v>
      </c>
      <c r="B14" s="38" t="s">
        <v>162</v>
      </c>
      <c r="C14" s="39"/>
      <c r="D14" s="39"/>
      <c r="E14" s="40"/>
      <c r="F14" s="39"/>
    </row>
    <row r="15" spans="1:6" ht="30" x14ac:dyDescent="0.25">
      <c r="A15" s="33" t="s">
        <v>163</v>
      </c>
      <c r="B15" s="34" t="s">
        <v>164</v>
      </c>
      <c r="C15" s="35"/>
      <c r="D15" s="35"/>
      <c r="E15" s="36"/>
      <c r="F15" s="35"/>
    </row>
    <row r="16" spans="1:6" ht="18" x14ac:dyDescent="0.25">
      <c r="A16" s="37" t="s">
        <v>165</v>
      </c>
      <c r="B16" s="38" t="s">
        <v>152</v>
      </c>
      <c r="C16" s="39"/>
      <c r="D16" s="39"/>
      <c r="E16" s="40"/>
      <c r="F16" s="39"/>
    </row>
    <row r="17" spans="1:6" ht="18" x14ac:dyDescent="0.25">
      <c r="A17" s="37" t="s">
        <v>166</v>
      </c>
      <c r="B17" s="38" t="s">
        <v>154</v>
      </c>
      <c r="C17" s="39"/>
      <c r="D17" s="39"/>
      <c r="E17" s="40"/>
      <c r="F17" s="39"/>
    </row>
    <row r="18" spans="1:6" ht="18" x14ac:dyDescent="0.25">
      <c r="A18" s="37" t="s">
        <v>167</v>
      </c>
      <c r="B18" s="38" t="s">
        <v>156</v>
      </c>
      <c r="C18" s="39"/>
      <c r="D18" s="39"/>
      <c r="E18" s="40"/>
      <c r="F18" s="39"/>
    </row>
    <row r="19" spans="1:6" ht="18" x14ac:dyDescent="0.25">
      <c r="A19" s="37" t="s">
        <v>168</v>
      </c>
      <c r="B19" s="38" t="s">
        <v>158</v>
      </c>
      <c r="C19" s="39"/>
      <c r="D19" s="39"/>
      <c r="E19" s="40"/>
      <c r="F19" s="39"/>
    </row>
    <row r="20" spans="1:6" ht="18" x14ac:dyDescent="0.25">
      <c r="A20" s="37" t="s">
        <v>169</v>
      </c>
      <c r="B20" s="38" t="s">
        <v>160</v>
      </c>
      <c r="C20" s="39"/>
      <c r="D20" s="39"/>
      <c r="E20" s="40"/>
      <c r="F20" s="39"/>
    </row>
    <row r="21" spans="1:6" ht="18" x14ac:dyDescent="0.25">
      <c r="A21" s="37" t="s">
        <v>170</v>
      </c>
      <c r="B21" s="38" t="s">
        <v>162</v>
      </c>
      <c r="C21" s="39"/>
      <c r="D21" s="39"/>
      <c r="E21" s="40"/>
      <c r="F21" s="39"/>
    </row>
    <row r="22" spans="1:6" ht="30" x14ac:dyDescent="0.25">
      <c r="A22" s="33" t="s">
        <v>171</v>
      </c>
      <c r="B22" s="34" t="s">
        <v>172</v>
      </c>
      <c r="C22" s="35"/>
      <c r="D22" s="35"/>
      <c r="E22" s="36"/>
      <c r="F22" s="35"/>
    </row>
    <row r="23" spans="1:6" ht="18" x14ac:dyDescent="0.25">
      <c r="A23" s="37" t="s">
        <v>173</v>
      </c>
      <c r="B23" s="38" t="s">
        <v>152</v>
      </c>
      <c r="C23" s="39"/>
      <c r="D23" s="39"/>
      <c r="E23" s="40"/>
      <c r="F23" s="40"/>
    </row>
    <row r="24" spans="1:6" ht="15" customHeight="1" x14ac:dyDescent="0.25">
      <c r="A24" s="33" t="s">
        <v>174</v>
      </c>
      <c r="B24" s="34" t="s">
        <v>175</v>
      </c>
      <c r="C24" s="35"/>
      <c r="D24" s="35"/>
      <c r="E24" s="36"/>
      <c r="F24" s="35"/>
    </row>
    <row r="25" spans="1:6" ht="45" x14ac:dyDescent="0.25">
      <c r="A25" s="33" t="s">
        <v>176</v>
      </c>
      <c r="B25" s="34" t="s">
        <v>177</v>
      </c>
      <c r="C25" s="35"/>
      <c r="D25" s="35">
        <f>D26</f>
        <v>0</v>
      </c>
      <c r="E25" s="36">
        <f>E26</f>
        <v>0</v>
      </c>
      <c r="F25" s="35">
        <f>F26</f>
        <v>0</v>
      </c>
    </row>
    <row r="26" spans="1:6" ht="18" x14ac:dyDescent="0.25">
      <c r="A26" s="37" t="s">
        <v>178</v>
      </c>
      <c r="B26" s="38" t="s">
        <v>152</v>
      </c>
      <c r="C26" s="40"/>
      <c r="D26" s="40"/>
      <c r="E26" s="40"/>
      <c r="F26" s="40"/>
    </row>
    <row r="27" spans="1:6" s="47" customFormat="1" x14ac:dyDescent="0.25">
      <c r="A27" s="41"/>
      <c r="B27" s="42"/>
      <c r="C27" s="43">
        <v>2015</v>
      </c>
      <c r="D27" s="44">
        <v>0.4</v>
      </c>
      <c r="E27" s="45">
        <v>4.4999999999999998E-2</v>
      </c>
      <c r="F27" s="46">
        <v>15</v>
      </c>
    </row>
    <row r="28" spans="1:6" s="47" customFormat="1" x14ac:dyDescent="0.25">
      <c r="A28" s="41"/>
      <c r="B28" s="48"/>
      <c r="C28" s="43" t="s">
        <v>179</v>
      </c>
      <c r="D28" s="49">
        <v>0.4</v>
      </c>
      <c r="E28" s="45">
        <v>1.5</v>
      </c>
      <c r="F28" s="49">
        <v>92</v>
      </c>
    </row>
    <row r="29" spans="1:6" s="47" customFormat="1" x14ac:dyDescent="0.25">
      <c r="A29" s="41"/>
      <c r="B29" s="48"/>
      <c r="C29" s="43" t="s">
        <v>180</v>
      </c>
      <c r="D29" s="49">
        <v>0.4</v>
      </c>
      <c r="E29" s="45">
        <v>3.605</v>
      </c>
      <c r="F29" s="49">
        <v>363.9</v>
      </c>
    </row>
    <row r="30" spans="1:6" s="47" customFormat="1" x14ac:dyDescent="0.25">
      <c r="A30" s="41"/>
      <c r="B30" s="48" t="s">
        <v>203</v>
      </c>
      <c r="C30" s="43" t="s">
        <v>199</v>
      </c>
      <c r="D30" s="49">
        <v>0.4</v>
      </c>
      <c r="E30" s="45">
        <v>4.4999999999999998E-2</v>
      </c>
      <c r="F30" s="49">
        <v>15</v>
      </c>
    </row>
    <row r="31" spans="1:6" s="47" customFormat="1" x14ac:dyDescent="0.25">
      <c r="A31" s="41"/>
      <c r="B31" s="48" t="s">
        <v>200</v>
      </c>
      <c r="C31" s="43" t="s">
        <v>199</v>
      </c>
      <c r="D31" s="49">
        <v>0.4</v>
      </c>
      <c r="E31" s="45">
        <v>0.2</v>
      </c>
      <c r="F31" s="49">
        <v>15</v>
      </c>
    </row>
    <row r="32" spans="1:6" s="47" customFormat="1" ht="26.25" x14ac:dyDescent="0.25">
      <c r="A32" s="41"/>
      <c r="B32" s="48" t="s">
        <v>201</v>
      </c>
      <c r="C32" s="43" t="s">
        <v>199</v>
      </c>
      <c r="D32" s="49">
        <v>6</v>
      </c>
      <c r="E32" s="45">
        <v>0.19</v>
      </c>
      <c r="F32" s="49">
        <v>20</v>
      </c>
    </row>
    <row r="33" spans="1:7" s="47" customFormat="1" x14ac:dyDescent="0.25">
      <c r="A33" s="41"/>
      <c r="B33" s="48" t="s">
        <v>212</v>
      </c>
      <c r="C33" s="43" t="s">
        <v>179</v>
      </c>
      <c r="D33" s="49">
        <v>0.4</v>
      </c>
      <c r="E33" s="45">
        <v>0.12</v>
      </c>
      <c r="F33" s="49">
        <v>5</v>
      </c>
    </row>
    <row r="34" spans="1:7" s="47" customFormat="1" x14ac:dyDescent="0.25">
      <c r="A34" s="41"/>
      <c r="B34" s="48" t="s">
        <v>213</v>
      </c>
      <c r="C34" s="43" t="s">
        <v>179</v>
      </c>
      <c r="D34" s="49">
        <v>0.4</v>
      </c>
      <c r="E34" s="45">
        <v>0.13</v>
      </c>
      <c r="F34" s="49">
        <v>5</v>
      </c>
    </row>
    <row r="35" spans="1:7" s="47" customFormat="1" x14ac:dyDescent="0.25">
      <c r="A35" s="41"/>
      <c r="B35" s="48" t="s">
        <v>214</v>
      </c>
      <c r="C35" s="43" t="s">
        <v>179</v>
      </c>
      <c r="D35" s="49">
        <v>0.4</v>
      </c>
      <c r="E35" s="45">
        <v>0.05</v>
      </c>
      <c r="F35" s="49">
        <v>7</v>
      </c>
    </row>
    <row r="36" spans="1:7" s="47" customFormat="1" x14ac:dyDescent="0.25">
      <c r="A36" s="41"/>
      <c r="B36" s="48" t="s">
        <v>215</v>
      </c>
      <c r="C36" s="43" t="s">
        <v>179</v>
      </c>
      <c r="D36" s="49">
        <v>0.4</v>
      </c>
      <c r="E36" s="45">
        <v>0.21</v>
      </c>
      <c r="F36" s="49">
        <v>15</v>
      </c>
    </row>
    <row r="37" spans="1:7" s="47" customFormat="1" x14ac:dyDescent="0.25">
      <c r="A37" s="41"/>
      <c r="B37" s="48" t="s">
        <v>216</v>
      </c>
      <c r="C37" s="43" t="s">
        <v>179</v>
      </c>
      <c r="D37" s="49">
        <v>0.4</v>
      </c>
      <c r="E37" s="45">
        <v>0.13500000000000001</v>
      </c>
      <c r="F37" s="49">
        <v>15</v>
      </c>
    </row>
    <row r="38" spans="1:7" s="47" customFormat="1" ht="26.25" x14ac:dyDescent="0.25">
      <c r="A38" s="41"/>
      <c r="B38" s="48" t="s">
        <v>218</v>
      </c>
      <c r="C38" s="43" t="s">
        <v>179</v>
      </c>
      <c r="D38" s="49">
        <v>0.4</v>
      </c>
      <c r="E38" s="45">
        <v>8.5000000000000006E-2</v>
      </c>
      <c r="F38" s="49">
        <v>15</v>
      </c>
    </row>
    <row r="39" spans="1:7" s="47" customFormat="1" x14ac:dyDescent="0.25">
      <c r="A39" s="41"/>
      <c r="B39" s="48" t="s">
        <v>219</v>
      </c>
      <c r="C39" s="43" t="s">
        <v>179</v>
      </c>
      <c r="D39" s="49">
        <v>0.4</v>
      </c>
      <c r="E39" s="45">
        <v>0.17</v>
      </c>
      <c r="F39" s="49">
        <v>15</v>
      </c>
    </row>
    <row r="40" spans="1:7" s="47" customFormat="1" x14ac:dyDescent="0.25">
      <c r="A40" s="41"/>
      <c r="B40" s="48" t="s">
        <v>223</v>
      </c>
      <c r="C40" s="43" t="s">
        <v>179</v>
      </c>
      <c r="D40" s="49">
        <v>0.4</v>
      </c>
      <c r="E40" s="45">
        <v>0.05</v>
      </c>
      <c r="F40" s="49">
        <v>15</v>
      </c>
    </row>
    <row r="41" spans="1:7" s="47" customFormat="1" x14ac:dyDescent="0.25">
      <c r="A41" s="41"/>
      <c r="B41" s="48" t="s">
        <v>229</v>
      </c>
      <c r="C41" s="43" t="s">
        <v>180</v>
      </c>
      <c r="D41" s="49">
        <v>0.4</v>
      </c>
      <c r="E41" s="45">
        <v>0.22</v>
      </c>
      <c r="F41" s="49">
        <v>15</v>
      </c>
    </row>
    <row r="42" spans="1:7" s="47" customFormat="1" x14ac:dyDescent="0.25">
      <c r="A42" s="41"/>
      <c r="B42" s="48" t="s">
        <v>230</v>
      </c>
      <c r="C42" s="43" t="s">
        <v>180</v>
      </c>
      <c r="D42" s="49">
        <v>0.4</v>
      </c>
      <c r="E42" s="45">
        <v>0.115</v>
      </c>
      <c r="F42" s="49">
        <v>15</v>
      </c>
    </row>
    <row r="43" spans="1:7" s="47" customFormat="1" x14ac:dyDescent="0.25">
      <c r="A43" s="41"/>
      <c r="B43" s="48" t="s">
        <v>231</v>
      </c>
      <c r="C43" s="43" t="s">
        <v>180</v>
      </c>
      <c r="D43" s="49">
        <v>0.4</v>
      </c>
      <c r="E43" s="45">
        <v>0.18</v>
      </c>
      <c r="F43" s="49">
        <v>15</v>
      </c>
    </row>
    <row r="44" spans="1:7" s="47" customFormat="1" x14ac:dyDescent="0.25">
      <c r="A44" s="41"/>
      <c r="B44" s="48" t="s">
        <v>232</v>
      </c>
      <c r="C44" s="43" t="s">
        <v>180</v>
      </c>
      <c r="D44" s="49">
        <v>0.4</v>
      </c>
      <c r="E44" s="45">
        <v>0.12</v>
      </c>
      <c r="F44" s="49">
        <v>15</v>
      </c>
    </row>
    <row r="45" spans="1:7" s="47" customFormat="1" x14ac:dyDescent="0.25">
      <c r="A45" s="41"/>
      <c r="B45" s="48" t="s">
        <v>233</v>
      </c>
      <c r="C45" s="48">
        <v>2017</v>
      </c>
      <c r="D45" s="43" t="s">
        <v>234</v>
      </c>
      <c r="E45" s="49">
        <v>0.13</v>
      </c>
      <c r="F45" s="85">
        <v>30</v>
      </c>
      <c r="G45" s="87"/>
    </row>
    <row r="46" spans="1:7" s="47" customFormat="1" x14ac:dyDescent="0.25">
      <c r="A46" s="41"/>
      <c r="B46" s="48" t="s">
        <v>235</v>
      </c>
      <c r="C46" s="48">
        <v>2017</v>
      </c>
      <c r="D46" s="43" t="s">
        <v>234</v>
      </c>
      <c r="E46" s="49">
        <v>0.31</v>
      </c>
      <c r="F46" s="85">
        <v>15</v>
      </c>
      <c r="G46" s="87"/>
    </row>
    <row r="47" spans="1:7" s="47" customFormat="1" x14ac:dyDescent="0.25">
      <c r="A47" s="41"/>
      <c r="B47" s="48" t="s">
        <v>236</v>
      </c>
      <c r="C47" s="48">
        <v>2017</v>
      </c>
      <c r="D47" s="43" t="s">
        <v>234</v>
      </c>
      <c r="E47" s="49">
        <v>0.05</v>
      </c>
      <c r="F47" s="85">
        <v>15</v>
      </c>
      <c r="G47" s="87"/>
    </row>
    <row r="48" spans="1:7" s="47" customFormat="1" ht="26.25" x14ac:dyDescent="0.25">
      <c r="A48" s="41"/>
      <c r="B48" s="48" t="s">
        <v>237</v>
      </c>
      <c r="C48" s="48">
        <v>2017</v>
      </c>
      <c r="D48" s="43" t="s">
        <v>234</v>
      </c>
      <c r="E48" s="49">
        <v>0.23</v>
      </c>
      <c r="F48" s="85">
        <v>15</v>
      </c>
      <c r="G48" s="87"/>
    </row>
    <row r="49" spans="1:7" s="47" customFormat="1" x14ac:dyDescent="0.25">
      <c r="A49" s="41"/>
      <c r="B49" s="41"/>
      <c r="C49" s="48"/>
      <c r="D49" s="43"/>
      <c r="E49" s="49"/>
      <c r="F49" s="85"/>
      <c r="G49" s="87"/>
    </row>
    <row r="50" spans="1:7" s="47" customFormat="1" x14ac:dyDescent="0.25">
      <c r="A50" s="41"/>
      <c r="B50" s="41"/>
      <c r="C50" s="48"/>
      <c r="D50" s="43"/>
      <c r="E50" s="49"/>
      <c r="F50" s="85"/>
      <c r="G50" s="87"/>
    </row>
    <row r="51" spans="1:7" s="47" customFormat="1" x14ac:dyDescent="0.25">
      <c r="A51" s="41"/>
      <c r="B51" s="41"/>
      <c r="C51" s="48"/>
      <c r="D51" s="43"/>
      <c r="E51" s="49"/>
      <c r="F51" s="85"/>
      <c r="G51" s="87"/>
    </row>
    <row r="52" spans="1:7" s="47" customFormat="1" x14ac:dyDescent="0.25">
      <c r="A52" s="41"/>
      <c r="B52" s="41"/>
      <c r="C52" s="48"/>
      <c r="D52" s="43"/>
      <c r="E52" s="49"/>
      <c r="F52" s="85"/>
      <c r="G52" s="87"/>
    </row>
    <row r="53" spans="1:7" s="47" customFormat="1" x14ac:dyDescent="0.25">
      <c r="A53" s="41"/>
      <c r="B53" s="41"/>
      <c r="C53" s="48"/>
      <c r="D53" s="43"/>
      <c r="E53" s="49"/>
      <c r="F53" s="85"/>
      <c r="G53" s="87"/>
    </row>
    <row r="54" spans="1:7" s="47" customFormat="1" x14ac:dyDescent="0.25">
      <c r="A54" s="41"/>
      <c r="B54" s="41"/>
      <c r="C54" s="48"/>
      <c r="D54" s="43"/>
      <c r="E54" s="49"/>
      <c r="F54" s="85"/>
      <c r="G54" s="87"/>
    </row>
    <row r="55" spans="1:7" s="47" customFormat="1" x14ac:dyDescent="0.25">
      <c r="A55" s="41"/>
      <c r="B55" s="41"/>
      <c r="C55" s="48"/>
      <c r="D55" s="43"/>
      <c r="E55" s="49"/>
      <c r="F55" s="85"/>
      <c r="G55" s="87"/>
    </row>
    <row r="56" spans="1:7" s="47" customFormat="1" x14ac:dyDescent="0.25">
      <c r="A56" s="41"/>
      <c r="B56" s="41"/>
      <c r="C56" s="48"/>
      <c r="D56" s="43"/>
      <c r="E56" s="49"/>
      <c r="F56" s="85"/>
      <c r="G56" s="87"/>
    </row>
    <row r="57" spans="1:7" s="47" customFormat="1" x14ac:dyDescent="0.25">
      <c r="A57" s="41"/>
      <c r="B57" s="41"/>
      <c r="C57" s="48"/>
      <c r="D57" s="43"/>
      <c r="E57" s="49"/>
      <c r="F57" s="85"/>
      <c r="G57" s="87"/>
    </row>
    <row r="58" spans="1:7" s="47" customFormat="1" x14ac:dyDescent="0.25">
      <c r="A58" s="41"/>
      <c r="B58" s="41"/>
      <c r="C58" s="48"/>
      <c r="D58" s="43"/>
      <c r="E58" s="49"/>
      <c r="F58" s="85"/>
      <c r="G58" s="87"/>
    </row>
    <row r="59" spans="1:7" s="47" customFormat="1" x14ac:dyDescent="0.25">
      <c r="A59" s="41"/>
      <c r="B59" s="41"/>
      <c r="C59" s="48"/>
      <c r="D59" s="43"/>
      <c r="E59" s="49"/>
      <c r="F59" s="85">
        <v>15</v>
      </c>
      <c r="G59" s="87"/>
    </row>
    <row r="60" spans="1:7" s="47" customFormat="1" x14ac:dyDescent="0.25">
      <c r="A60" s="41"/>
      <c r="B60" s="41"/>
      <c r="C60" s="48"/>
      <c r="D60" s="43"/>
      <c r="E60" s="49"/>
      <c r="F60" s="45"/>
      <c r="G60" s="87"/>
    </row>
    <row r="61" spans="1:7" ht="16.5" customHeight="1" x14ac:dyDescent="0.25">
      <c r="A61" s="37" t="s">
        <v>181</v>
      </c>
      <c r="B61" s="38" t="s">
        <v>154</v>
      </c>
      <c r="C61" s="40"/>
      <c r="D61" s="40"/>
      <c r="E61" s="40"/>
      <c r="F61" s="40"/>
    </row>
    <row r="62" spans="1:7" ht="15" hidden="1" customHeight="1" x14ac:dyDescent="0.25">
      <c r="A62" s="50" t="s">
        <v>181</v>
      </c>
      <c r="B62" s="51"/>
      <c r="C62" s="50"/>
      <c r="D62" s="44">
        <v>0.4</v>
      </c>
      <c r="E62" s="52"/>
      <c r="F62" s="53"/>
    </row>
    <row r="63" spans="1:7" ht="15" hidden="1" customHeight="1" x14ac:dyDescent="0.25">
      <c r="A63" s="50" t="s">
        <v>181</v>
      </c>
      <c r="B63" s="51"/>
      <c r="C63" s="50"/>
      <c r="D63" s="44">
        <v>0.4</v>
      </c>
      <c r="E63" s="52"/>
      <c r="F63" s="53"/>
    </row>
    <row r="64" spans="1:7" ht="15" hidden="1" customHeight="1" x14ac:dyDescent="0.25">
      <c r="A64" s="50" t="s">
        <v>181</v>
      </c>
      <c r="B64" s="51"/>
      <c r="C64" s="50"/>
      <c r="D64" s="44">
        <v>0.4</v>
      </c>
      <c r="E64" s="52"/>
      <c r="F64" s="53"/>
    </row>
    <row r="65" spans="1:6" ht="15" hidden="1" customHeight="1" x14ac:dyDescent="0.25">
      <c r="A65" s="50" t="s">
        <v>181</v>
      </c>
      <c r="B65" s="51"/>
      <c r="C65" s="50"/>
      <c r="D65" s="44">
        <v>0.23</v>
      </c>
      <c r="E65" s="52"/>
      <c r="F65" s="53"/>
    </row>
    <row r="66" spans="1:6" ht="15" hidden="1" customHeight="1" x14ac:dyDescent="0.25">
      <c r="A66" s="50" t="s">
        <v>181</v>
      </c>
      <c r="B66" s="51"/>
      <c r="C66" s="50"/>
      <c r="D66" s="44">
        <v>0.4</v>
      </c>
      <c r="E66" s="52"/>
      <c r="F66" s="53"/>
    </row>
    <row r="67" spans="1:6" ht="15" hidden="1" customHeight="1" x14ac:dyDescent="0.25">
      <c r="A67" s="50" t="s">
        <v>181</v>
      </c>
      <c r="B67" s="51"/>
      <c r="C67" s="50"/>
      <c r="D67" s="44">
        <v>0.23</v>
      </c>
      <c r="E67" s="52"/>
      <c r="F67" s="53"/>
    </row>
    <row r="68" spans="1:6" ht="15" hidden="1" customHeight="1" x14ac:dyDescent="0.25">
      <c r="A68" s="50" t="s">
        <v>181</v>
      </c>
      <c r="B68" s="51"/>
      <c r="C68" s="50"/>
      <c r="D68" s="44">
        <v>0.4</v>
      </c>
      <c r="E68" s="52"/>
      <c r="F68" s="53"/>
    </row>
    <row r="69" spans="1:6" ht="15" hidden="1" customHeight="1" x14ac:dyDescent="0.25">
      <c r="A69" s="50" t="s">
        <v>181</v>
      </c>
      <c r="B69" s="51"/>
      <c r="C69" s="50"/>
      <c r="D69" s="44">
        <v>0.23</v>
      </c>
      <c r="E69" s="52"/>
      <c r="F69" s="53"/>
    </row>
    <row r="70" spans="1:6" ht="15" hidden="1" customHeight="1" x14ac:dyDescent="0.25">
      <c r="A70" s="50" t="s">
        <v>181</v>
      </c>
      <c r="B70" s="51"/>
      <c r="C70" s="50"/>
      <c r="D70" s="44">
        <v>0.23</v>
      </c>
      <c r="E70" s="52"/>
      <c r="F70" s="53"/>
    </row>
    <row r="71" spans="1:6" ht="15" hidden="1" customHeight="1" x14ac:dyDescent="0.25">
      <c r="A71" s="50" t="s">
        <v>181</v>
      </c>
      <c r="B71" s="51"/>
      <c r="C71" s="50"/>
      <c r="D71" s="44">
        <v>0.4</v>
      </c>
      <c r="E71" s="52"/>
      <c r="F71" s="53"/>
    </row>
    <row r="72" spans="1:6" ht="15" hidden="1" customHeight="1" x14ac:dyDescent="0.25">
      <c r="A72" s="50" t="s">
        <v>181</v>
      </c>
      <c r="B72" s="51"/>
      <c r="C72" s="50"/>
      <c r="D72" s="44">
        <v>0.4</v>
      </c>
      <c r="E72" s="52"/>
      <c r="F72" s="53"/>
    </row>
    <row r="73" spans="1:6" ht="15" hidden="1" customHeight="1" x14ac:dyDescent="0.25">
      <c r="A73" s="50" t="s">
        <v>181</v>
      </c>
      <c r="B73" s="51"/>
      <c r="C73" s="50"/>
      <c r="D73" s="44">
        <v>0.4</v>
      </c>
      <c r="E73" s="52"/>
      <c r="F73" s="53"/>
    </row>
    <row r="74" spans="1:6" ht="15" hidden="1" customHeight="1" x14ac:dyDescent="0.25">
      <c r="A74" s="50" t="s">
        <v>181</v>
      </c>
      <c r="B74" s="51"/>
      <c r="C74" s="50"/>
      <c r="D74" s="44">
        <v>0.4</v>
      </c>
      <c r="E74" s="52"/>
      <c r="F74" s="53"/>
    </row>
    <row r="75" spans="1:6" ht="15" hidden="1" customHeight="1" x14ac:dyDescent="0.25">
      <c r="A75" s="50" t="s">
        <v>181</v>
      </c>
      <c r="B75" s="51"/>
      <c r="C75" s="50"/>
      <c r="D75" s="44">
        <v>0.23</v>
      </c>
      <c r="E75" s="52"/>
      <c r="F75" s="53"/>
    </row>
    <row r="76" spans="1:6" ht="15" hidden="1" customHeight="1" x14ac:dyDescent="0.25">
      <c r="A76" s="50" t="s">
        <v>181</v>
      </c>
      <c r="B76" s="51"/>
      <c r="C76" s="50"/>
      <c r="D76" s="44">
        <v>0.23</v>
      </c>
      <c r="E76" s="52"/>
      <c r="F76" s="53"/>
    </row>
    <row r="77" spans="1:6" ht="15" hidden="1" customHeight="1" x14ac:dyDescent="0.25">
      <c r="A77" s="50" t="s">
        <v>181</v>
      </c>
      <c r="B77" s="54"/>
      <c r="C77" s="50"/>
      <c r="D77" s="44">
        <v>0.23</v>
      </c>
      <c r="E77" s="52"/>
      <c r="F77" s="53"/>
    </row>
    <row r="78" spans="1:6" ht="15" hidden="1" customHeight="1" x14ac:dyDescent="0.25">
      <c r="A78" s="50" t="s">
        <v>181</v>
      </c>
      <c r="B78" s="55"/>
      <c r="C78" s="50"/>
      <c r="D78" s="44">
        <v>0.4</v>
      </c>
      <c r="E78" s="52"/>
      <c r="F78" s="53"/>
    </row>
    <row r="79" spans="1:6" ht="15" hidden="1" customHeight="1" x14ac:dyDescent="0.25">
      <c r="A79" s="50" t="s">
        <v>181</v>
      </c>
      <c r="B79" s="54"/>
      <c r="C79" s="50"/>
      <c r="D79" s="44">
        <v>0.4</v>
      </c>
      <c r="E79" s="52"/>
      <c r="F79" s="53"/>
    </row>
    <row r="80" spans="1:6" ht="15" hidden="1" customHeight="1" x14ac:dyDescent="0.25">
      <c r="A80" s="50" t="s">
        <v>181</v>
      </c>
      <c r="B80" s="55"/>
      <c r="C80" s="50"/>
      <c r="D80" s="44">
        <v>0.4</v>
      </c>
      <c r="E80" s="52"/>
      <c r="F80" s="53"/>
    </row>
    <row r="81" spans="1:6" ht="15" hidden="1" customHeight="1" x14ac:dyDescent="0.25">
      <c r="A81" s="50" t="s">
        <v>181</v>
      </c>
      <c r="B81" s="55"/>
      <c r="C81" s="56"/>
      <c r="D81" s="44">
        <v>0.4</v>
      </c>
      <c r="E81" s="57"/>
      <c r="F81" s="53"/>
    </row>
    <row r="82" spans="1:6" ht="15" hidden="1" customHeight="1" x14ac:dyDescent="0.25">
      <c r="A82" s="50" t="s">
        <v>181</v>
      </c>
      <c r="B82" s="51"/>
      <c r="C82" s="56"/>
      <c r="D82" s="44">
        <v>0.4</v>
      </c>
      <c r="E82" s="57"/>
      <c r="F82" s="53"/>
    </row>
    <row r="83" spans="1:6" ht="15" hidden="1" customHeight="1" x14ac:dyDescent="0.25">
      <c r="A83" s="50" t="s">
        <v>181</v>
      </c>
      <c r="B83" s="55"/>
      <c r="C83" s="50"/>
      <c r="D83" s="44">
        <v>0.23</v>
      </c>
      <c r="E83" s="52"/>
      <c r="F83" s="53"/>
    </row>
    <row r="84" spans="1:6" ht="15" hidden="1" customHeight="1" x14ac:dyDescent="0.25">
      <c r="A84" s="50" t="s">
        <v>181</v>
      </c>
      <c r="B84" s="58"/>
      <c r="C84" s="50"/>
      <c r="D84" s="44">
        <v>0.4</v>
      </c>
      <c r="E84" s="52"/>
      <c r="F84" s="53"/>
    </row>
    <row r="85" spans="1:6" ht="15" hidden="1" customHeight="1" x14ac:dyDescent="0.25">
      <c r="A85" s="50" t="s">
        <v>181</v>
      </c>
      <c r="B85" s="59"/>
      <c r="C85" s="56"/>
      <c r="D85" s="44">
        <v>0.4</v>
      </c>
      <c r="E85" s="57"/>
      <c r="F85" s="53"/>
    </row>
    <row r="86" spans="1:6" ht="15" hidden="1" customHeight="1" x14ac:dyDescent="0.25">
      <c r="A86" s="50" t="s">
        <v>181</v>
      </c>
      <c r="B86" s="60"/>
      <c r="C86" s="53"/>
      <c r="D86" s="44">
        <v>0.4</v>
      </c>
      <c r="E86" s="61"/>
      <c r="F86" s="53"/>
    </row>
    <row r="87" spans="1:6" ht="15" hidden="1" customHeight="1" x14ac:dyDescent="0.25">
      <c r="A87" s="50" t="s">
        <v>181</v>
      </c>
      <c r="B87" s="55"/>
      <c r="C87" s="53"/>
      <c r="D87" s="44">
        <v>0.23</v>
      </c>
      <c r="E87" s="61"/>
      <c r="F87" s="53"/>
    </row>
    <row r="88" spans="1:6" ht="15" hidden="1" customHeight="1" x14ac:dyDescent="0.25">
      <c r="A88" s="50" t="s">
        <v>181</v>
      </c>
      <c r="B88" s="62"/>
      <c r="C88" s="53"/>
      <c r="D88" s="44">
        <v>0.4</v>
      </c>
      <c r="E88" s="61"/>
      <c r="F88" s="53"/>
    </row>
    <row r="89" spans="1:6" ht="15" hidden="1" customHeight="1" x14ac:dyDescent="0.25">
      <c r="A89" s="50" t="s">
        <v>181</v>
      </c>
      <c r="B89" s="62"/>
      <c r="C89" s="53"/>
      <c r="D89" s="44">
        <v>0.23</v>
      </c>
      <c r="E89" s="61"/>
      <c r="F89" s="53"/>
    </row>
    <row r="90" spans="1:6" ht="19.899999999999999" hidden="1" customHeight="1" x14ac:dyDescent="0.25">
      <c r="A90" s="50" t="s">
        <v>181</v>
      </c>
      <c r="B90" s="62"/>
      <c r="C90" s="53"/>
      <c r="D90" s="53"/>
      <c r="E90" s="61"/>
      <c r="F90" s="53"/>
    </row>
    <row r="91" spans="1:6" ht="15" hidden="1" customHeight="1" x14ac:dyDescent="0.25">
      <c r="A91" s="50" t="s">
        <v>181</v>
      </c>
      <c r="B91" s="62"/>
      <c r="C91" s="53"/>
      <c r="D91" s="53"/>
      <c r="E91" s="63"/>
      <c r="F91" s="53"/>
    </row>
    <row r="92" spans="1:6" ht="15" customHeight="1" x14ac:dyDescent="0.25">
      <c r="A92" s="50"/>
      <c r="B92" s="48" t="s">
        <v>202</v>
      </c>
      <c r="C92" s="53">
        <v>2015</v>
      </c>
      <c r="D92" s="53">
        <v>0.4</v>
      </c>
      <c r="E92" s="63">
        <v>0.25</v>
      </c>
      <c r="F92" s="53">
        <v>15</v>
      </c>
    </row>
    <row r="93" spans="1:6" ht="15" customHeight="1" x14ac:dyDescent="0.25">
      <c r="A93" s="50"/>
      <c r="B93" s="48" t="s">
        <v>212</v>
      </c>
      <c r="C93" s="43" t="s">
        <v>179</v>
      </c>
      <c r="D93" s="49">
        <v>0.4</v>
      </c>
      <c r="E93" s="63">
        <v>1.4</v>
      </c>
      <c r="F93" s="53">
        <v>5</v>
      </c>
    </row>
    <row r="94" spans="1:6" ht="15" customHeight="1" x14ac:dyDescent="0.25">
      <c r="A94" s="50"/>
      <c r="B94" s="48" t="s">
        <v>217</v>
      </c>
      <c r="C94" s="53">
        <v>2016</v>
      </c>
      <c r="D94" s="53">
        <v>0.4</v>
      </c>
      <c r="E94" s="63">
        <v>0.2</v>
      </c>
      <c r="F94" s="53">
        <v>5</v>
      </c>
    </row>
    <row r="95" spans="1:6" ht="15" customHeight="1" x14ac:dyDescent="0.25">
      <c r="A95" s="50"/>
      <c r="B95" s="48" t="s">
        <v>220</v>
      </c>
      <c r="C95" s="53">
        <v>2016</v>
      </c>
      <c r="D95" s="53">
        <v>6</v>
      </c>
      <c r="E95" s="63">
        <v>1.55</v>
      </c>
      <c r="F95" s="53">
        <v>100</v>
      </c>
    </row>
    <row r="96" spans="1:6" ht="15" customHeight="1" x14ac:dyDescent="0.25">
      <c r="A96" s="50"/>
      <c r="B96" s="48" t="s">
        <v>212</v>
      </c>
      <c r="C96" s="53"/>
      <c r="D96" s="53"/>
      <c r="E96" s="63"/>
      <c r="F96" s="53"/>
    </row>
    <row r="97" spans="1:6" ht="15" customHeight="1" x14ac:dyDescent="0.25">
      <c r="A97" s="50"/>
      <c r="B97" s="48" t="s">
        <v>212</v>
      </c>
      <c r="C97" s="53"/>
      <c r="D97" s="53"/>
      <c r="E97" s="63"/>
      <c r="F97" s="53"/>
    </row>
    <row r="98" spans="1:6" ht="15" customHeight="1" x14ac:dyDescent="0.25">
      <c r="A98" s="50"/>
      <c r="B98" s="62"/>
      <c r="C98" s="53"/>
      <c r="D98" s="53"/>
      <c r="E98" s="63"/>
      <c r="F98" s="53"/>
    </row>
    <row r="99" spans="1:6" ht="15" customHeight="1" x14ac:dyDescent="0.25">
      <c r="A99" s="50"/>
      <c r="B99" s="62"/>
      <c r="C99" s="53"/>
      <c r="D99" s="53"/>
      <c r="E99" s="63"/>
      <c r="F99" s="53"/>
    </row>
    <row r="100" spans="1:6" ht="15" customHeight="1" x14ac:dyDescent="0.25">
      <c r="A100" s="50"/>
      <c r="B100" s="62"/>
      <c r="C100" s="53"/>
      <c r="D100" s="53"/>
      <c r="E100" s="63"/>
      <c r="F100" s="53"/>
    </row>
    <row r="101" spans="1:6" ht="15" customHeight="1" x14ac:dyDescent="0.25">
      <c r="A101" s="50"/>
      <c r="B101" s="62"/>
      <c r="C101" s="53"/>
      <c r="D101" s="53"/>
      <c r="E101" s="63"/>
      <c r="F101" s="53"/>
    </row>
    <row r="102" spans="1:6" ht="15" customHeight="1" x14ac:dyDescent="0.25">
      <c r="A102" s="50"/>
      <c r="B102" s="62"/>
      <c r="C102" s="53"/>
      <c r="D102" s="53"/>
      <c r="E102" s="63"/>
      <c r="F102" s="53"/>
    </row>
    <row r="103" spans="1:6" ht="15" customHeight="1" x14ac:dyDescent="0.25">
      <c r="A103" s="50"/>
      <c r="B103" s="62"/>
      <c r="C103" s="53"/>
      <c r="D103" s="53"/>
      <c r="E103" s="63"/>
      <c r="F103" s="53"/>
    </row>
    <row r="104" spans="1:6" ht="15" customHeight="1" x14ac:dyDescent="0.25">
      <c r="A104" s="50"/>
      <c r="B104" s="62"/>
      <c r="C104" s="53"/>
      <c r="D104" s="53"/>
      <c r="E104" s="63"/>
      <c r="F104" s="53"/>
    </row>
    <row r="105" spans="1:6" ht="15" customHeight="1" x14ac:dyDescent="0.25">
      <c r="A105" s="50"/>
      <c r="B105" s="62"/>
      <c r="C105" s="53"/>
      <c r="D105" s="53"/>
      <c r="E105" s="63"/>
      <c r="F105" s="53"/>
    </row>
    <row r="106" spans="1:6" ht="15" customHeight="1" x14ac:dyDescent="0.25">
      <c r="A106" s="50"/>
      <c r="B106" s="62"/>
      <c r="C106" s="53"/>
      <c r="D106" s="53"/>
      <c r="E106" s="63"/>
      <c r="F106" s="53"/>
    </row>
    <row r="107" spans="1:6" ht="15" customHeight="1" x14ac:dyDescent="0.25">
      <c r="A107" s="50"/>
      <c r="B107" s="62"/>
      <c r="C107" s="53"/>
      <c r="D107" s="53"/>
      <c r="E107" s="63"/>
      <c r="F107" s="53"/>
    </row>
    <row r="108" spans="1:6" ht="15" customHeight="1" x14ac:dyDescent="0.25">
      <c r="A108" s="50"/>
      <c r="B108" s="62"/>
      <c r="C108" s="53"/>
      <c r="D108" s="53"/>
      <c r="E108" s="63"/>
      <c r="F108" s="53"/>
    </row>
    <row r="109" spans="1:6" ht="15" customHeight="1" x14ac:dyDescent="0.25">
      <c r="A109" s="50"/>
      <c r="B109" s="62"/>
      <c r="C109" s="53"/>
      <c r="D109" s="53"/>
      <c r="E109" s="63"/>
      <c r="F109" s="53"/>
    </row>
    <row r="110" spans="1:6" ht="15" customHeight="1" x14ac:dyDescent="0.25">
      <c r="A110" s="50"/>
      <c r="B110" s="62"/>
      <c r="C110" s="53"/>
      <c r="D110" s="53"/>
      <c r="E110" s="63"/>
      <c r="F110" s="53"/>
    </row>
    <row r="111" spans="1:6" ht="15" customHeight="1" x14ac:dyDescent="0.25">
      <c r="A111" s="50"/>
      <c r="B111" s="62"/>
      <c r="C111" s="53"/>
      <c r="D111" s="53"/>
      <c r="E111" s="63"/>
      <c r="F111" s="53"/>
    </row>
    <row r="112" spans="1:6" ht="15" customHeight="1" x14ac:dyDescent="0.25">
      <c r="A112" s="50"/>
      <c r="B112" s="62"/>
      <c r="C112" s="53"/>
      <c r="D112" s="53"/>
      <c r="E112" s="63"/>
      <c r="F112" s="53"/>
    </row>
    <row r="113" spans="1:6" ht="15" customHeight="1" x14ac:dyDescent="0.25">
      <c r="A113" s="50"/>
      <c r="B113" s="62"/>
      <c r="C113" s="53"/>
      <c r="D113" s="53"/>
      <c r="E113" s="63"/>
      <c r="F113" s="53"/>
    </row>
    <row r="114" spans="1:6" ht="15" customHeight="1" x14ac:dyDescent="0.25">
      <c r="A114" s="50"/>
      <c r="B114" s="62"/>
      <c r="C114" s="53"/>
      <c r="D114" s="53"/>
      <c r="E114" s="63"/>
      <c r="F114" s="53"/>
    </row>
    <row r="115" spans="1:6" ht="15" customHeight="1" x14ac:dyDescent="0.25">
      <c r="A115" s="50"/>
      <c r="B115" s="62"/>
      <c r="C115" s="53"/>
      <c r="D115" s="53"/>
      <c r="E115" s="63"/>
      <c r="F115" s="53"/>
    </row>
    <row r="116" spans="1:6" ht="15" customHeight="1" x14ac:dyDescent="0.25">
      <c r="A116" s="50"/>
      <c r="B116" s="62"/>
      <c r="C116" s="53"/>
      <c r="D116" s="53"/>
      <c r="E116" s="63"/>
      <c r="F116" s="53"/>
    </row>
    <row r="117" spans="1:6" x14ac:dyDescent="0.25">
      <c r="A117" s="41"/>
      <c r="B117" s="64"/>
      <c r="C117" s="43">
        <v>2015</v>
      </c>
      <c r="D117" s="49">
        <v>0.4</v>
      </c>
      <c r="E117" s="45">
        <v>0.45</v>
      </c>
      <c r="F117" s="85">
        <v>30</v>
      </c>
    </row>
    <row r="118" spans="1:6" x14ac:dyDescent="0.25">
      <c r="A118" s="41"/>
      <c r="B118" s="64"/>
      <c r="C118" s="65">
        <v>2016</v>
      </c>
      <c r="D118" s="65">
        <v>0.4</v>
      </c>
      <c r="E118" s="45">
        <v>1.6</v>
      </c>
      <c r="F118" s="85">
        <v>110</v>
      </c>
    </row>
    <row r="119" spans="1:6" x14ac:dyDescent="0.25">
      <c r="A119" s="41"/>
      <c r="B119" s="64"/>
      <c r="C119" s="65">
        <v>2017</v>
      </c>
      <c r="D119" s="65">
        <v>0.4</v>
      </c>
      <c r="E119" s="45">
        <v>1.28</v>
      </c>
      <c r="F119" s="85">
        <v>155</v>
      </c>
    </row>
    <row r="120" spans="1:6" x14ac:dyDescent="0.25">
      <c r="A120" s="41"/>
      <c r="B120" s="64"/>
      <c r="C120" s="65">
        <v>2015</v>
      </c>
      <c r="D120" s="65">
        <v>6</v>
      </c>
      <c r="E120" s="45">
        <f>0.19+0.473</f>
        <v>0.66300000000000003</v>
      </c>
      <c r="F120" s="85">
        <v>20</v>
      </c>
    </row>
    <row r="121" spans="1:6" x14ac:dyDescent="0.25">
      <c r="A121" s="50"/>
      <c r="B121" s="64"/>
      <c r="C121" s="53">
        <v>2017</v>
      </c>
      <c r="D121" s="53">
        <v>6</v>
      </c>
      <c r="E121" s="63">
        <v>1.55</v>
      </c>
      <c r="F121" s="53">
        <v>100</v>
      </c>
    </row>
    <row r="122" spans="1:6" x14ac:dyDescent="0.25">
      <c r="A122" s="66" t="s">
        <v>7</v>
      </c>
      <c r="B122" s="67" t="s">
        <v>182</v>
      </c>
      <c r="C122" s="68"/>
      <c r="D122" s="68"/>
      <c r="E122" s="68"/>
      <c r="F122" s="68"/>
    </row>
    <row r="123" spans="1:6" ht="45" x14ac:dyDescent="0.25">
      <c r="A123" s="66" t="s">
        <v>183</v>
      </c>
      <c r="B123" s="67" t="s">
        <v>184</v>
      </c>
      <c r="C123" s="68"/>
      <c r="D123" s="68"/>
      <c r="E123" s="68"/>
      <c r="F123" s="68"/>
    </row>
    <row r="124" spans="1:6" ht="18" x14ac:dyDescent="0.25">
      <c r="A124" s="41" t="s">
        <v>185</v>
      </c>
      <c r="B124" s="69" t="s">
        <v>186</v>
      </c>
      <c r="C124" s="69"/>
      <c r="D124" s="69"/>
      <c r="E124" s="69"/>
      <c r="F124" s="69"/>
    </row>
    <row r="125" spans="1:6" ht="26.25" x14ac:dyDescent="0.25">
      <c r="A125" s="41"/>
      <c r="B125" s="48" t="s">
        <v>226</v>
      </c>
      <c r="C125" s="69">
        <v>2016</v>
      </c>
      <c r="D125" s="69">
        <v>0.4</v>
      </c>
      <c r="E125" s="69">
        <v>0.13500000000000001</v>
      </c>
      <c r="F125" s="69">
        <v>15</v>
      </c>
    </row>
    <row r="126" spans="1:6" x14ac:dyDescent="0.25">
      <c r="A126" s="41"/>
      <c r="B126" s="48"/>
      <c r="C126" s="69"/>
      <c r="D126" s="69"/>
      <c r="E126" s="69"/>
      <c r="F126" s="69"/>
    </row>
    <row r="127" spans="1:6" x14ac:dyDescent="0.25">
      <c r="A127" s="41"/>
      <c r="B127" s="69"/>
      <c r="C127" s="69"/>
      <c r="D127" s="69"/>
      <c r="E127" s="69"/>
      <c r="F127" s="69"/>
    </row>
    <row r="128" spans="1:6" x14ac:dyDescent="0.25">
      <c r="A128" s="41"/>
      <c r="B128" s="69"/>
      <c r="C128" s="69"/>
      <c r="D128" s="69"/>
      <c r="E128" s="69"/>
      <c r="F128" s="69"/>
    </row>
    <row r="129" spans="1:6" x14ac:dyDescent="0.25">
      <c r="A129" s="41"/>
      <c r="B129" s="69"/>
      <c r="C129" s="69"/>
      <c r="D129" s="69"/>
      <c r="E129" s="69"/>
      <c r="F129" s="69"/>
    </row>
    <row r="130" spans="1:6" x14ac:dyDescent="0.25">
      <c r="A130" s="41"/>
      <c r="B130" s="69"/>
      <c r="C130" s="69"/>
      <c r="D130" s="69"/>
      <c r="E130" s="69"/>
      <c r="F130" s="69"/>
    </row>
    <row r="131" spans="1:6" x14ac:dyDescent="0.25">
      <c r="A131" s="41"/>
      <c r="B131" s="69"/>
      <c r="C131" s="69"/>
      <c r="D131" s="69"/>
      <c r="E131" s="69"/>
      <c r="F131" s="69"/>
    </row>
    <row r="132" spans="1:6" x14ac:dyDescent="0.25">
      <c r="A132" s="41"/>
      <c r="B132" s="69"/>
      <c r="C132" s="69">
        <v>2016</v>
      </c>
      <c r="D132" s="69">
        <v>0.4</v>
      </c>
      <c r="E132" s="69">
        <v>0.13500000000000001</v>
      </c>
      <c r="F132" s="69">
        <v>118</v>
      </c>
    </row>
    <row r="133" spans="1:6" ht="18" x14ac:dyDescent="0.25">
      <c r="A133" s="41"/>
      <c r="B133" s="69" t="s">
        <v>154</v>
      </c>
      <c r="C133" s="69">
        <v>2015</v>
      </c>
      <c r="D133" s="69">
        <v>0.4</v>
      </c>
      <c r="E133" s="69">
        <v>1.01</v>
      </c>
      <c r="F133" s="69">
        <v>420</v>
      </c>
    </row>
    <row r="134" spans="1:6" x14ac:dyDescent="0.25">
      <c r="A134" s="41"/>
      <c r="B134" s="48" t="s">
        <v>204</v>
      </c>
      <c r="C134" s="86" t="s">
        <v>199</v>
      </c>
      <c r="D134" s="69">
        <v>0.4</v>
      </c>
      <c r="E134" s="69">
        <v>4.4999999999999998E-2</v>
      </c>
      <c r="F134" s="69">
        <v>15</v>
      </c>
    </row>
    <row r="135" spans="1:6" x14ac:dyDescent="0.25">
      <c r="A135" s="41"/>
      <c r="B135" s="48" t="s">
        <v>205</v>
      </c>
      <c r="C135" s="69">
        <v>2015</v>
      </c>
      <c r="D135" s="69">
        <v>0.4</v>
      </c>
      <c r="E135" s="69">
        <v>0.16</v>
      </c>
      <c r="F135" s="69">
        <v>100</v>
      </c>
    </row>
    <row r="136" spans="1:6" x14ac:dyDescent="0.25">
      <c r="A136" s="41"/>
      <c r="B136" s="48" t="s">
        <v>206</v>
      </c>
      <c r="C136" s="69">
        <v>2015</v>
      </c>
      <c r="D136" s="69">
        <v>0.4</v>
      </c>
      <c r="E136" s="69">
        <v>0.42</v>
      </c>
      <c r="F136" s="69">
        <v>70</v>
      </c>
    </row>
    <row r="137" spans="1:6" x14ac:dyDescent="0.25">
      <c r="A137" s="41"/>
      <c r="B137" s="48" t="s">
        <v>208</v>
      </c>
      <c r="C137" s="69">
        <v>2015</v>
      </c>
      <c r="D137" s="69">
        <v>0.4</v>
      </c>
      <c r="E137" s="69">
        <v>0.35</v>
      </c>
      <c r="F137" s="69">
        <v>110</v>
      </c>
    </row>
    <row r="138" spans="1:6" x14ac:dyDescent="0.25">
      <c r="A138" s="41"/>
      <c r="B138" s="48" t="s">
        <v>221</v>
      </c>
      <c r="C138" s="88">
        <v>2016</v>
      </c>
      <c r="D138" s="69">
        <v>0.4</v>
      </c>
      <c r="E138" s="69">
        <v>0.05</v>
      </c>
      <c r="F138" s="69">
        <v>50</v>
      </c>
    </row>
    <row r="139" spans="1:6" x14ac:dyDescent="0.25">
      <c r="A139" s="41"/>
      <c r="B139" s="48" t="s">
        <v>222</v>
      </c>
      <c r="C139" s="69">
        <v>2016</v>
      </c>
      <c r="D139" s="69">
        <v>0.4</v>
      </c>
      <c r="E139" s="69">
        <v>0.15</v>
      </c>
      <c r="F139" s="69">
        <v>15</v>
      </c>
    </row>
    <row r="140" spans="1:6" ht="26.25" x14ac:dyDescent="0.25">
      <c r="A140" s="41"/>
      <c r="B140" s="48" t="s">
        <v>225</v>
      </c>
      <c r="C140" s="69">
        <v>2016</v>
      </c>
      <c r="D140" s="69">
        <v>6</v>
      </c>
      <c r="E140" s="69">
        <v>0.03</v>
      </c>
      <c r="F140" s="69">
        <v>100</v>
      </c>
    </row>
    <row r="141" spans="1:6" ht="26.25" x14ac:dyDescent="0.25">
      <c r="A141" s="41"/>
      <c r="B141" s="48" t="s">
        <v>228</v>
      </c>
      <c r="C141" s="69">
        <v>2016</v>
      </c>
      <c r="D141" s="69">
        <v>6</v>
      </c>
      <c r="E141" s="69">
        <v>0.08</v>
      </c>
      <c r="F141" s="69">
        <v>70</v>
      </c>
    </row>
    <row r="142" spans="1:6" x14ac:dyDescent="0.25">
      <c r="A142" s="41"/>
      <c r="B142" s="69"/>
      <c r="C142" s="69"/>
      <c r="D142" s="69"/>
      <c r="E142" s="69"/>
      <c r="F142" s="69"/>
    </row>
    <row r="143" spans="1:6" x14ac:dyDescent="0.25">
      <c r="A143" s="41"/>
      <c r="B143" s="69"/>
      <c r="C143" s="69"/>
      <c r="D143" s="69"/>
      <c r="E143" s="69"/>
      <c r="F143" s="69"/>
    </row>
    <row r="144" spans="1:6" x14ac:dyDescent="0.25">
      <c r="A144" s="41"/>
      <c r="B144" s="69"/>
      <c r="C144" s="69"/>
      <c r="D144" s="69"/>
      <c r="E144" s="69"/>
      <c r="F144" s="69"/>
    </row>
    <row r="145" spans="1:6" x14ac:dyDescent="0.25">
      <c r="A145" s="41"/>
      <c r="B145" s="69"/>
      <c r="C145" s="69"/>
      <c r="D145" s="69"/>
      <c r="E145" s="69"/>
      <c r="F145" s="69"/>
    </row>
    <row r="146" spans="1:6" x14ac:dyDescent="0.25">
      <c r="A146" s="41"/>
      <c r="B146" s="69"/>
      <c r="C146" s="69"/>
      <c r="D146" s="69"/>
      <c r="E146" s="69"/>
      <c r="F146" s="69"/>
    </row>
    <row r="147" spans="1:6" x14ac:dyDescent="0.25">
      <c r="A147" s="41"/>
      <c r="B147" s="69"/>
      <c r="C147" s="69"/>
      <c r="D147" s="69"/>
      <c r="E147" s="69"/>
      <c r="F147" s="69"/>
    </row>
    <row r="148" spans="1:6" x14ac:dyDescent="0.25">
      <c r="A148" s="41"/>
      <c r="B148" s="69"/>
      <c r="C148" s="69"/>
      <c r="D148" s="69"/>
      <c r="E148" s="69"/>
      <c r="F148" s="69"/>
    </row>
    <row r="149" spans="1:6" x14ac:dyDescent="0.25">
      <c r="A149" s="41"/>
      <c r="B149" s="69"/>
      <c r="C149" s="69"/>
      <c r="D149" s="69"/>
      <c r="E149" s="69"/>
      <c r="F149" s="69"/>
    </row>
    <row r="150" spans="1:6" x14ac:dyDescent="0.25">
      <c r="A150" s="41"/>
      <c r="B150" s="69"/>
      <c r="C150" s="69"/>
      <c r="D150" s="69"/>
      <c r="E150" s="69"/>
      <c r="F150" s="69"/>
    </row>
    <row r="151" spans="1:6" x14ac:dyDescent="0.25">
      <c r="A151" s="41"/>
      <c r="B151" s="69"/>
      <c r="C151" s="69"/>
      <c r="D151" s="69"/>
      <c r="E151" s="69"/>
      <c r="F151" s="69"/>
    </row>
    <row r="152" spans="1:6" x14ac:dyDescent="0.25">
      <c r="A152" s="41"/>
      <c r="B152" s="69"/>
      <c r="C152" s="69"/>
      <c r="D152" s="69"/>
      <c r="E152" s="69"/>
      <c r="F152" s="69"/>
    </row>
    <row r="153" spans="1:6" x14ac:dyDescent="0.25">
      <c r="A153" s="41"/>
      <c r="B153" s="69"/>
      <c r="C153" s="69"/>
      <c r="D153" s="69"/>
      <c r="E153" s="69"/>
      <c r="F153" s="69"/>
    </row>
    <row r="154" spans="1:6" x14ac:dyDescent="0.25">
      <c r="A154" s="41"/>
      <c r="B154" s="69"/>
      <c r="C154" s="69"/>
      <c r="D154" s="69"/>
      <c r="E154" s="69"/>
      <c r="F154" s="69"/>
    </row>
    <row r="155" spans="1:6" x14ac:dyDescent="0.25">
      <c r="A155" s="41"/>
      <c r="B155" s="69"/>
      <c r="C155" s="69"/>
      <c r="D155" s="69"/>
      <c r="E155" s="69"/>
      <c r="F155" s="69"/>
    </row>
    <row r="156" spans="1:6" x14ac:dyDescent="0.25">
      <c r="A156" s="41"/>
      <c r="B156" s="69"/>
      <c r="C156" s="69"/>
      <c r="D156" s="69"/>
      <c r="E156" s="69"/>
      <c r="F156" s="69"/>
    </row>
    <row r="157" spans="1:6" x14ac:dyDescent="0.25">
      <c r="A157" s="41"/>
      <c r="B157" s="69"/>
      <c r="C157" s="69"/>
      <c r="D157" s="69"/>
      <c r="E157" s="69"/>
      <c r="F157" s="69"/>
    </row>
    <row r="158" spans="1:6" x14ac:dyDescent="0.25">
      <c r="A158" s="41"/>
      <c r="B158" s="69"/>
      <c r="C158" s="69">
        <v>2016</v>
      </c>
      <c r="D158" s="69">
        <v>0.4</v>
      </c>
      <c r="E158" s="69">
        <v>0.2</v>
      </c>
      <c r="F158" s="69">
        <v>183</v>
      </c>
    </row>
    <row r="159" spans="1:6" x14ac:dyDescent="0.25">
      <c r="A159" s="41"/>
      <c r="B159" s="69"/>
      <c r="C159" s="69">
        <v>2017</v>
      </c>
      <c r="D159" s="69">
        <v>0.4</v>
      </c>
      <c r="E159" s="69">
        <v>0.105</v>
      </c>
      <c r="F159" s="69">
        <v>150</v>
      </c>
    </row>
    <row r="160" spans="1:6" x14ac:dyDescent="0.25">
      <c r="A160" s="41"/>
      <c r="B160" s="69"/>
      <c r="C160" s="69">
        <v>2015</v>
      </c>
      <c r="D160" s="69">
        <v>6</v>
      </c>
      <c r="E160" s="69">
        <v>0.61</v>
      </c>
      <c r="F160" s="69">
        <v>50</v>
      </c>
    </row>
    <row r="161" spans="1:6" x14ac:dyDescent="0.25">
      <c r="A161" s="41"/>
      <c r="B161" s="69"/>
      <c r="C161" s="69">
        <v>2016</v>
      </c>
      <c r="D161" s="69">
        <v>6</v>
      </c>
      <c r="E161" s="69">
        <v>0.12</v>
      </c>
      <c r="F161" s="69">
        <v>70</v>
      </c>
    </row>
    <row r="162" spans="1:6" x14ac:dyDescent="0.25">
      <c r="A162" s="41"/>
      <c r="B162" s="69"/>
      <c r="C162" s="69">
        <v>2017</v>
      </c>
      <c r="D162" s="69">
        <v>6</v>
      </c>
      <c r="E162" s="69">
        <v>0.55000000000000004</v>
      </c>
      <c r="F162" s="69">
        <v>750</v>
      </c>
    </row>
    <row r="163" spans="1:6" ht="18" x14ac:dyDescent="0.25">
      <c r="A163" s="41"/>
      <c r="B163" s="69" t="s">
        <v>156</v>
      </c>
      <c r="C163" s="69">
        <v>2016</v>
      </c>
      <c r="D163" s="69">
        <v>0.4</v>
      </c>
      <c r="E163" s="69">
        <v>0.79</v>
      </c>
      <c r="F163" s="69">
        <v>203</v>
      </c>
    </row>
    <row r="164" spans="1:6" x14ac:dyDescent="0.25">
      <c r="A164" s="41"/>
      <c r="B164" s="69"/>
      <c r="C164" s="69">
        <v>2015</v>
      </c>
      <c r="D164" s="69">
        <v>6</v>
      </c>
      <c r="E164" s="69">
        <v>0.45</v>
      </c>
      <c r="F164" s="69">
        <v>1500</v>
      </c>
    </row>
    <row r="165" spans="1:6" x14ac:dyDescent="0.25">
      <c r="A165" s="41"/>
      <c r="B165" s="69" t="s">
        <v>207</v>
      </c>
      <c r="C165" s="69">
        <v>2015</v>
      </c>
      <c r="D165" s="69">
        <v>0.4</v>
      </c>
      <c r="E165" s="69">
        <v>0.43</v>
      </c>
      <c r="F165" s="69">
        <v>170</v>
      </c>
    </row>
    <row r="166" spans="1:6" ht="30" x14ac:dyDescent="0.25">
      <c r="A166" s="41"/>
      <c r="B166" s="69" t="s">
        <v>210</v>
      </c>
      <c r="C166" s="69">
        <v>2015</v>
      </c>
      <c r="D166" s="69">
        <v>6</v>
      </c>
      <c r="E166" s="69">
        <v>0.45</v>
      </c>
      <c r="F166" s="69">
        <v>1500</v>
      </c>
    </row>
    <row r="167" spans="1:6" ht="30" x14ac:dyDescent="0.25">
      <c r="A167" s="41"/>
      <c r="B167" s="69" t="s">
        <v>211</v>
      </c>
      <c r="C167" s="69">
        <v>2015</v>
      </c>
      <c r="D167" s="69">
        <v>6</v>
      </c>
      <c r="E167" s="69">
        <v>6.8000000000000005E-2</v>
      </c>
      <c r="F167" s="69"/>
    </row>
    <row r="168" spans="1:6" x14ac:dyDescent="0.25">
      <c r="A168" s="41"/>
      <c r="B168" s="69" t="s">
        <v>224</v>
      </c>
      <c r="C168" s="69">
        <v>2016</v>
      </c>
      <c r="D168" s="69">
        <v>0.4</v>
      </c>
      <c r="E168" s="69">
        <v>0.16</v>
      </c>
      <c r="F168" s="69">
        <v>20</v>
      </c>
    </row>
    <row r="169" spans="1:6" x14ac:dyDescent="0.25">
      <c r="A169" s="41"/>
      <c r="B169" s="48" t="s">
        <v>227</v>
      </c>
      <c r="C169" s="69">
        <v>2016</v>
      </c>
      <c r="D169" s="69">
        <v>0.4</v>
      </c>
      <c r="E169" s="69">
        <v>0.55000000000000004</v>
      </c>
      <c r="F169" s="69">
        <v>163</v>
      </c>
    </row>
    <row r="170" spans="1:6" x14ac:dyDescent="0.25">
      <c r="A170" s="41"/>
      <c r="B170" s="69"/>
      <c r="C170" s="69"/>
      <c r="D170" s="69"/>
      <c r="E170" s="69"/>
      <c r="F170" s="69"/>
    </row>
    <row r="171" spans="1:6" x14ac:dyDescent="0.25">
      <c r="A171" s="41"/>
      <c r="B171" s="69"/>
      <c r="C171" s="69"/>
      <c r="D171" s="69"/>
      <c r="E171" s="69"/>
      <c r="F171" s="69"/>
    </row>
    <row r="172" spans="1:6" x14ac:dyDescent="0.25">
      <c r="A172" s="41"/>
      <c r="B172" s="69"/>
      <c r="C172" s="69"/>
      <c r="D172" s="69"/>
      <c r="E172" s="69"/>
      <c r="F172" s="69"/>
    </row>
    <row r="173" spans="1:6" x14ac:dyDescent="0.25">
      <c r="A173" s="41"/>
      <c r="B173" s="69"/>
      <c r="C173" s="69"/>
      <c r="D173" s="69"/>
      <c r="E173" s="69"/>
      <c r="F173" s="69"/>
    </row>
    <row r="174" spans="1:6" x14ac:dyDescent="0.25">
      <c r="A174" s="41"/>
      <c r="B174" s="69"/>
      <c r="C174" s="69"/>
      <c r="D174" s="69"/>
      <c r="E174" s="69"/>
      <c r="F174" s="69"/>
    </row>
    <row r="175" spans="1:6" x14ac:dyDescent="0.25">
      <c r="A175" s="41"/>
      <c r="B175" s="69"/>
      <c r="C175" s="69"/>
      <c r="D175" s="69"/>
      <c r="E175" s="69"/>
      <c r="F175" s="69"/>
    </row>
    <row r="176" spans="1:6" x14ac:dyDescent="0.25">
      <c r="A176" s="41"/>
      <c r="B176" s="69"/>
      <c r="C176" s="69"/>
      <c r="D176" s="69"/>
      <c r="E176" s="69"/>
      <c r="F176" s="69"/>
    </row>
    <row r="177" spans="1:6" ht="18" x14ac:dyDescent="0.25">
      <c r="A177" s="41"/>
      <c r="B177" s="69" t="s">
        <v>158</v>
      </c>
      <c r="C177" s="69">
        <v>2017</v>
      </c>
      <c r="D177" s="69">
        <v>0.4</v>
      </c>
      <c r="E177" s="69">
        <v>0.45</v>
      </c>
      <c r="F177" s="69">
        <v>30</v>
      </c>
    </row>
    <row r="178" spans="1:6" x14ac:dyDescent="0.25">
      <c r="A178" s="41"/>
      <c r="B178" s="48" t="s">
        <v>209</v>
      </c>
      <c r="C178" s="69">
        <v>2015</v>
      </c>
      <c r="D178" s="69">
        <v>6</v>
      </c>
      <c r="E178" s="69">
        <v>0.15</v>
      </c>
      <c r="F178" s="69"/>
    </row>
    <row r="179" spans="1:6" x14ac:dyDescent="0.25">
      <c r="A179" s="41"/>
      <c r="B179" s="69"/>
      <c r="C179" s="69"/>
      <c r="D179" s="69"/>
      <c r="E179" s="69"/>
      <c r="F179" s="69"/>
    </row>
    <row r="180" spans="1:6" x14ac:dyDescent="0.25">
      <c r="A180" s="41"/>
      <c r="B180" s="69"/>
      <c r="C180" s="69"/>
      <c r="D180" s="69"/>
      <c r="E180" s="69"/>
      <c r="F180" s="69"/>
    </row>
    <row r="181" spans="1:6" x14ac:dyDescent="0.25">
      <c r="A181" s="41"/>
      <c r="B181" s="69"/>
      <c r="C181" s="69"/>
      <c r="D181" s="69"/>
      <c r="E181" s="69"/>
      <c r="F181" s="69"/>
    </row>
    <row r="182" spans="1:6" x14ac:dyDescent="0.25">
      <c r="A182" s="41"/>
      <c r="B182" s="69"/>
      <c r="C182" s="69"/>
      <c r="D182" s="69"/>
      <c r="E182" s="69"/>
      <c r="F182" s="69"/>
    </row>
    <row r="183" spans="1:6" x14ac:dyDescent="0.25">
      <c r="A183" s="41"/>
      <c r="B183" s="69"/>
      <c r="C183" s="69"/>
      <c r="D183" s="69"/>
      <c r="E183" s="69"/>
      <c r="F183" s="69"/>
    </row>
    <row r="184" spans="1:6" x14ac:dyDescent="0.25">
      <c r="A184" s="41"/>
      <c r="B184" s="69"/>
      <c r="C184" s="69"/>
      <c r="D184" s="69"/>
      <c r="E184" s="69"/>
      <c r="F184" s="69"/>
    </row>
    <row r="185" spans="1:6" x14ac:dyDescent="0.25">
      <c r="A185" s="41"/>
      <c r="B185" s="69"/>
      <c r="C185" s="69"/>
      <c r="D185" s="69"/>
      <c r="E185" s="69"/>
      <c r="F185" s="69"/>
    </row>
    <row r="186" spans="1:6" x14ac:dyDescent="0.25">
      <c r="A186" s="41"/>
      <c r="B186" s="69"/>
      <c r="C186" s="69"/>
      <c r="D186" s="69"/>
      <c r="E186" s="69"/>
      <c r="F186" s="69"/>
    </row>
    <row r="187" spans="1:6" x14ac:dyDescent="0.25">
      <c r="A187" s="41"/>
      <c r="B187" s="69"/>
      <c r="C187" s="69"/>
      <c r="D187" s="69"/>
      <c r="E187" s="69"/>
      <c r="F187" s="69"/>
    </row>
    <row r="188" spans="1:6" x14ac:dyDescent="0.25">
      <c r="A188" s="41"/>
      <c r="B188" s="69"/>
      <c r="C188" s="69"/>
      <c r="D188" s="69"/>
      <c r="E188" s="69"/>
      <c r="F188" s="69"/>
    </row>
    <row r="189" spans="1:6" x14ac:dyDescent="0.25">
      <c r="A189" s="41"/>
      <c r="B189" s="69"/>
      <c r="C189" s="69"/>
      <c r="D189" s="69"/>
      <c r="E189" s="69"/>
      <c r="F189" s="69"/>
    </row>
    <row r="190" spans="1:6" x14ac:dyDescent="0.25">
      <c r="A190" s="41"/>
      <c r="B190" s="69"/>
      <c r="C190" s="69"/>
      <c r="D190" s="69"/>
      <c r="E190" s="69"/>
      <c r="F190" s="69"/>
    </row>
    <row r="191" spans="1:6" x14ac:dyDescent="0.25">
      <c r="A191" s="41"/>
      <c r="B191" s="69"/>
      <c r="C191" s="69">
        <v>2015</v>
      </c>
      <c r="D191" s="69">
        <v>6</v>
      </c>
      <c r="E191" s="69">
        <v>0.15</v>
      </c>
      <c r="F191" s="69">
        <v>50</v>
      </c>
    </row>
    <row r="192" spans="1:6" ht="75" x14ac:dyDescent="0.25">
      <c r="A192" s="29" t="s">
        <v>12</v>
      </c>
      <c r="B192" s="72" t="s">
        <v>187</v>
      </c>
      <c r="C192" s="29"/>
      <c r="D192" s="72"/>
      <c r="E192" s="29"/>
      <c r="F192" s="72"/>
    </row>
    <row r="193" spans="1:6" ht="75" x14ac:dyDescent="0.25">
      <c r="A193" s="33" t="s">
        <v>188</v>
      </c>
      <c r="B193" s="73" t="s">
        <v>189</v>
      </c>
      <c r="C193" s="33"/>
      <c r="D193" s="73"/>
      <c r="E193" s="33"/>
      <c r="F193" s="73"/>
    </row>
    <row r="194" spans="1:6" ht="90" x14ac:dyDescent="0.25">
      <c r="A194" s="33" t="s">
        <v>190</v>
      </c>
      <c r="B194" s="73" t="s">
        <v>191</v>
      </c>
      <c r="C194" s="33"/>
      <c r="D194" s="73"/>
      <c r="E194" s="33"/>
      <c r="F194" s="73"/>
    </row>
    <row r="195" spans="1:6" x14ac:dyDescent="0.25">
      <c r="A195" s="74" t="s">
        <v>192</v>
      </c>
      <c r="B195" s="75" t="s">
        <v>193</v>
      </c>
      <c r="C195" s="74"/>
      <c r="D195" s="75"/>
      <c r="E195" s="74"/>
      <c r="F195" s="75"/>
    </row>
    <row r="196" spans="1:6" x14ac:dyDescent="0.25">
      <c r="A196" s="76"/>
      <c r="B196" s="77"/>
      <c r="C196" s="76">
        <v>2015</v>
      </c>
      <c r="D196" s="76">
        <v>0.4</v>
      </c>
      <c r="E196" s="76"/>
      <c r="F196" s="76">
        <v>25</v>
      </c>
    </row>
    <row r="197" spans="1:6" x14ac:dyDescent="0.25">
      <c r="A197" s="76"/>
      <c r="B197" s="78"/>
      <c r="C197" s="76">
        <v>2017</v>
      </c>
      <c r="D197" s="76">
        <v>0.4</v>
      </c>
      <c r="E197" s="76"/>
      <c r="F197" s="76">
        <v>25</v>
      </c>
    </row>
    <row r="198" spans="1:6" ht="28.5" x14ac:dyDescent="0.25">
      <c r="A198" s="74" t="s">
        <v>14</v>
      </c>
      <c r="B198" s="75" t="s">
        <v>194</v>
      </c>
      <c r="C198" s="74"/>
      <c r="D198" s="75"/>
      <c r="E198" s="74"/>
      <c r="F198" s="75"/>
    </row>
    <row r="199" spans="1:6" x14ac:dyDescent="0.25">
      <c r="A199" s="74"/>
      <c r="B199" s="79"/>
      <c r="C199" s="80">
        <v>2015</v>
      </c>
      <c r="D199" s="81">
        <v>0.4</v>
      </c>
      <c r="E199" s="80"/>
      <c r="F199" s="81">
        <v>100</v>
      </c>
    </row>
    <row r="200" spans="1:6" x14ac:dyDescent="0.25">
      <c r="A200" s="74"/>
      <c r="B200" s="79"/>
      <c r="C200" s="80">
        <v>2016</v>
      </c>
      <c r="D200" s="81">
        <v>0.4</v>
      </c>
      <c r="E200" s="80"/>
      <c r="F200" s="81">
        <v>180</v>
      </c>
    </row>
    <row r="201" spans="1:6" x14ac:dyDescent="0.25">
      <c r="A201" s="76"/>
      <c r="B201" s="78"/>
      <c r="C201" s="82">
        <v>2017</v>
      </c>
      <c r="D201" s="76">
        <v>0.4</v>
      </c>
      <c r="E201" s="76"/>
      <c r="F201" s="76">
        <v>150</v>
      </c>
    </row>
    <row r="202" spans="1:6" ht="28.5" x14ac:dyDescent="0.25">
      <c r="A202" s="74" t="s">
        <v>15</v>
      </c>
      <c r="B202" s="75" t="s">
        <v>195</v>
      </c>
      <c r="C202" s="83"/>
      <c r="D202" s="83"/>
      <c r="E202" s="84"/>
      <c r="F202" s="83"/>
    </row>
    <row r="203" spans="1:6" x14ac:dyDescent="0.25">
      <c r="A203" s="76"/>
      <c r="B203" s="60"/>
      <c r="C203" s="76"/>
      <c r="D203" s="76"/>
      <c r="E203" s="76"/>
      <c r="F203" s="76"/>
    </row>
    <row r="204" spans="1:6" x14ac:dyDescent="0.25">
      <c r="A204" s="74"/>
      <c r="B204" s="75" t="s">
        <v>196</v>
      </c>
      <c r="C204" s="74"/>
      <c r="D204" s="75"/>
      <c r="E204" s="74"/>
      <c r="F204" s="75"/>
    </row>
    <row r="205" spans="1:6" x14ac:dyDescent="0.25">
      <c r="A205" s="76"/>
      <c r="B205" s="60"/>
      <c r="C205" s="76">
        <v>2015</v>
      </c>
      <c r="D205" s="76">
        <v>6</v>
      </c>
      <c r="E205" s="76"/>
      <c r="F205" s="76">
        <v>1500</v>
      </c>
    </row>
    <row r="206" spans="1:6" ht="90" x14ac:dyDescent="0.25">
      <c r="A206" s="33" t="s">
        <v>197</v>
      </c>
      <c r="B206" s="73" t="s">
        <v>198</v>
      </c>
      <c r="C206" s="76"/>
      <c r="D206" s="76"/>
      <c r="E206" s="76"/>
      <c r="F206" s="76"/>
    </row>
    <row r="207" spans="1:6" ht="28.5" x14ac:dyDescent="0.25">
      <c r="A207" s="76"/>
      <c r="B207" s="79" t="s">
        <v>195</v>
      </c>
      <c r="C207" s="76">
        <v>2016</v>
      </c>
      <c r="D207" s="76">
        <v>0.4</v>
      </c>
      <c r="E207" s="76"/>
      <c r="F207" s="76">
        <v>400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Прилож.№2 2015-2017</vt:lpstr>
      <vt:lpstr>калькуляции 2015-2017</vt:lpstr>
      <vt:lpstr>Факт. строит. за 2015-2017</vt:lpstr>
      <vt:lpstr>мощность</vt:lpstr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2019-03-12T09:43:20Z</cp:lastPrinted>
  <dcterms:created xsi:type="dcterms:W3CDTF">2018-10-26T03:43:08Z</dcterms:created>
  <dcterms:modified xsi:type="dcterms:W3CDTF">2019-04-01T04:49:24Z</dcterms:modified>
</cp:coreProperties>
</file>